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40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<sst xmlns="http://schemas.openxmlformats.org/spreadsheetml/2006/main" count="90" uniqueCount="34">
  <si>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</si>
  <si>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</si>
  <si>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</si>
  <si>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</si>
  <si>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</si>
  <si>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</si>
  <si>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</si>
  <si>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</si>
  <si>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</si>
  <si>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</si>
  <si>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</si>
  <si>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</si>
  <si>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</si>
  <si>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</si>
  <si>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</si>
  <si>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</si>
  <si>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</si>
  <si>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</si>
  <si>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</si>
  <si>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</si>
  <si>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</si>
  <si>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</si>
  <si>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</si>
  <si>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</si>
  <si>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</si>
  <si>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</si>
  <si>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</si>
  <si>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</si>
  <si>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</si>
  <si>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</si>
  <si>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Nov 15</t>
  </si>
  <si>
    <t>Jan - Nov 15</t>
  </si>
  <si>
    <t>Nov 16</t>
  </si>
  <si>
    <t>Jan - Nov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</si>
</sst>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64" fontId="4" fillId="0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A1">
      <selection activeCell="A43" sqref="A43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1.57421875" style="0" bestFit="1" customWidth="1"/>
  </cols>
  <sheetData>
    <row r="1" spans="1:14" ht="15" thickBot="1" thickTop="1">
      <c r="A1" s="1" t="s">
        <v>0</v>
      </c>
      <c r="B1" s="2"/>
      <c r="C1" s="4" t="s">
        <v>32</v>
      </c>
      <c r="D1" s="47"/>
      <c r="E1" s="5"/>
      <c r="F1" s="6"/>
      <c r="G1" s="5"/>
      <c r="H1" s="4" t="s">
        <v>30</v>
      </c>
      <c r="I1" s="47"/>
      <c r="J1" s="5"/>
      <c r="K1" s="6"/>
      <c r="L1" s="7"/>
      <c r="M1" s="3" t="s">
        <v>1</v>
      </c>
      <c r="N1" s="6"/>
    </row>
    <row r="2" spans="1:14" ht="14.2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4.2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4.25" thickTop="1">
      <c r="A4" s="19" t="s">
        <v>14</v>
      </c>
      <c r="B4" s="20">
        <v>765610.31</v>
      </c>
      <c r="C4" s="21">
        <v>268027.4</v>
      </c>
      <c r="D4" s="22">
        <v>10340.11</v>
      </c>
      <c r="E4" s="22">
        <f>SUM(B4:D4)</f>
        <v>1043977.8200000001</v>
      </c>
      <c r="F4" s="40">
        <f>IF(E$18=0,"0.00%",E4/E$18)</f>
        <v>0.038856267404074246</v>
      </c>
      <c r="G4" s="20">
        <v>763376.58</v>
      </c>
      <c r="H4" s="21">
        <v>316503.82</v>
      </c>
      <c r="I4" s="22">
        <v>6850.21</v>
      </c>
      <c r="J4" s="22">
        <f>SUM(G4:I4)</f>
        <v>1086730.6099999999</v>
      </c>
      <c r="K4" s="23">
        <f>IF(J$18=0,"0.00%",J4/J$18)</f>
        <v>0.045032015688611225</v>
      </c>
      <c r="L4" s="42">
        <f>IF((G4+H4)=0,"0.00%",(B4+C4)/(G4+H4)-1)</f>
        <v>-0.04282204770083786</v>
      </c>
      <c r="M4" s="43">
        <f>IF(I4=0,"0.00%",D4/I4-1)</f>
        <v>0.5094588341087354</v>
      </c>
      <c r="N4" s="44">
        <f>IF(J4=0,"0.00%",E4/J4-1)</f>
        <v>-0.039340743332885286</v>
      </c>
    </row>
    <row r="5" spans="1:14" ht="13.5">
      <c r="A5" s="24" t="s">
        <v>15</v>
      </c>
      <c r="B5" s="25">
        <v>3229680.68</v>
      </c>
      <c r="C5" s="26">
        <v>0</v>
      </c>
      <c r="D5" s="26">
        <v>2815713.63</v>
      </c>
      <c r="E5" s="22">
        <f aca="true" t="shared" si="0" ref="E5:E17">SUM(B5:D5)</f>
        <v>6045394.3100000005</v>
      </c>
      <c r="F5" s="40">
        <f aca="true" t="shared" si="1" ref="F5:F17">IF(E$18=0,"0.00%",E5/E$18)</f>
        <v>0.2250061767331694</v>
      </c>
      <c r="G5" s="25">
        <v>2896999.26</v>
      </c>
      <c r="H5" s="26">
        <v>0</v>
      </c>
      <c r="I5" s="26">
        <v>2436673.87</v>
      </c>
      <c r="J5" s="22">
        <f>SUM(G5:I5)</f>
        <v>5333673.13</v>
      </c>
      <c r="K5" s="23">
        <f aca="true" t="shared" si="2" ref="K5:K17">IF(J$18=0,"0.00%",J5/J$18)</f>
        <v>0.22101710383227738</v>
      </c>
      <c r="L5" s="42">
        <f>IF((G5+H5)=0,"0.00%",(B5+C5)/(G5+H5)-1)</f>
        <v>0.11483655677564797</v>
      </c>
      <c r="M5" s="43">
        <f aca="true" t="shared" si="3" ref="M5:M17">IF(I5=0,"0.00%",D5/I5-1)</f>
        <v>0.15555621319155022</v>
      </c>
      <c r="N5" s="44">
        <f aca="true" t="shared" si="4" ref="N5:N17">IF(J5=0,"0.00%",E5/J5-1)</f>
        <v>0.13343921958712168</v>
      </c>
    </row>
    <row r="6" spans="1:14" ht="13.5">
      <c r="A6" s="24" t="s">
        <v>16</v>
      </c>
      <c r="B6" s="25">
        <v>0</v>
      </c>
      <c r="C6" s="26">
        <v>0</v>
      </c>
      <c r="D6" s="26">
        <v>18001.65</v>
      </c>
      <c r="E6" s="22">
        <f t="shared" si="0"/>
        <v>18001.65</v>
      </c>
      <c r="F6" s="40">
        <f t="shared" si="1"/>
        <v>0.0006700112901963311</v>
      </c>
      <c r="G6" s="25">
        <v>0</v>
      </c>
      <c r="H6" s="26">
        <v>0</v>
      </c>
      <c r="I6" s="26">
        <v>15970.23</v>
      </c>
      <c r="J6" s="22">
        <f>SUM(G6:I6)</f>
        <v>15970.23</v>
      </c>
      <c r="K6" s="23">
        <f t="shared" si="2"/>
        <v>0.0006617754586950759</v>
      </c>
      <c r="L6" s="42" t="str">
        <f>IF((G6+H6)=0,"0.00%",(B6+C6)/(G6+H6)-1)</f>
        <v>0.00%</v>
      </c>
      <c r="M6" s="43">
        <f t="shared" si="3"/>
        <v>0.1272004222857155</v>
      </c>
      <c r="N6" s="44">
        <f t="shared" si="4"/>
        <v>0.1272004222857155</v>
      </c>
    </row>
    <row r="7" spans="1:14" ht="13.5">
      <c r="A7" s="24" t="s">
        <v>17</v>
      </c>
      <c r="B7" s="25">
        <v>1123446.67</v>
      </c>
      <c r="C7" s="26">
        <v>196777.07</v>
      </c>
      <c r="D7" s="26">
        <v>86914.11</v>
      </c>
      <c r="E7" s="22">
        <f t="shared" si="0"/>
        <v>1407137.85</v>
      </c>
      <c r="F7" s="40">
        <f t="shared" si="1"/>
        <v>0.052372879506189234</v>
      </c>
      <c r="G7" s="25">
        <v>945062.05</v>
      </c>
      <c r="H7" s="26">
        <v>174982.41</v>
      </c>
      <c r="I7" s="26">
        <v>95432.2</v>
      </c>
      <c r="J7" s="22">
        <f>SUM(G7:I7)</f>
        <v>1215476.66</v>
      </c>
      <c r="K7" s="23">
        <f t="shared" si="2"/>
        <v>0.050367003117967546</v>
      </c>
      <c r="L7" s="42">
        <f>IF((G7+H7)=0,"0.00%",(B7+C7)/(G7+H7)-1)</f>
        <v>0.1787244052794119</v>
      </c>
      <c r="M7" s="43">
        <f t="shared" si="3"/>
        <v>-0.08925802821269968</v>
      </c>
      <c r="N7" s="44">
        <f t="shared" si="4"/>
        <v>0.15768397395635736</v>
      </c>
    </row>
    <row r="8" spans="1:14" ht="13.5">
      <c r="A8" s="24" t="s">
        <v>18</v>
      </c>
      <c r="B8" s="25">
        <v>5275.27</v>
      </c>
      <c r="C8" s="26">
        <v>0</v>
      </c>
      <c r="D8" s="26">
        <v>4620.4</v>
      </c>
      <c r="E8" s="22">
        <f t="shared" si="0"/>
        <v>9895.67</v>
      </c>
      <c r="F8" s="40">
        <f t="shared" si="1"/>
        <v>0.0003683112728031668</v>
      </c>
      <c r="G8" s="25">
        <v>4795</v>
      </c>
      <c r="H8" s="26">
        <v>271.95</v>
      </c>
      <c r="I8" s="26">
        <v>6808.74</v>
      </c>
      <c r="J8" s="22">
        <f>SUM(G8:I8)</f>
        <v>11875.689999999999</v>
      </c>
      <c r="K8" s="23">
        <f t="shared" si="2"/>
        <v>0.0004921056363665725</v>
      </c>
      <c r="L8" s="42">
        <f>IF((G8+H8)=0,"0.00%",(B8+C8)/(G8+H8)-1)</f>
        <v>0.041113490364025784</v>
      </c>
      <c r="M8" s="43">
        <f t="shared" si="3"/>
        <v>-0.32140161028325365</v>
      </c>
      <c r="N8" s="44">
        <f t="shared" si="4"/>
        <v>-0.16672883849275277</v>
      </c>
    </row>
    <row r="9" spans="1:14" ht="13.5">
      <c r="A9" s="24" t="s">
        <v>19</v>
      </c>
      <c r="B9" s="25">
        <v>9649.87</v>
      </c>
      <c r="C9" s="26">
        <v>0</v>
      </c>
      <c r="D9" s="26">
        <v>0</v>
      </c>
      <c r="E9" s="22">
        <f t="shared" si="0"/>
        <v>9649.87</v>
      </c>
      <c r="F9" s="40">
        <f t="shared" si="1"/>
        <v>0.00035916273502300454</v>
      </c>
      <c r="G9" s="25">
        <v>3601</v>
      </c>
      <c r="H9" s="26">
        <v>13615.95</v>
      </c>
      <c r="I9" s="26">
        <v>270</v>
      </c>
      <c r="J9" s="22">
        <f>SUM(G9:I9)</f>
        <v>17486.95</v>
      </c>
      <c r="K9" s="23">
        <f t="shared" si="2"/>
        <v>0.0007246254034805923</v>
      </c>
      <c r="L9" s="42">
        <f>IF((G9+H9)=0,"0.00%",(B9+C9)/(G9+H9)-1)</f>
        <v>-0.4395133865173564</v>
      </c>
      <c r="M9" s="43">
        <f t="shared" si="3"/>
        <v>-1</v>
      </c>
      <c r="N9" s="44">
        <f t="shared" si="4"/>
        <v>-0.4481673476506767</v>
      </c>
    </row>
    <row r="10" spans="1:14" ht="13.5">
      <c r="A10" s="24" t="s">
        <v>20</v>
      </c>
      <c r="B10" s="25">
        <v>597430.03</v>
      </c>
      <c r="C10" s="26">
        <v>10335.15</v>
      </c>
      <c r="D10" s="26">
        <v>1228139.39</v>
      </c>
      <c r="E10" s="22">
        <f t="shared" si="0"/>
        <v>1835904.5699999998</v>
      </c>
      <c r="F10" s="40">
        <f t="shared" si="1"/>
        <v>0.0683313357177281</v>
      </c>
      <c r="G10" s="25">
        <v>425640.98</v>
      </c>
      <c r="H10" s="26">
        <v>76317.85</v>
      </c>
      <c r="I10" s="26">
        <v>1053090.21</v>
      </c>
      <c r="J10" s="22">
        <f>SUM(G10:I10)</f>
        <v>1555049.04</v>
      </c>
      <c r="K10" s="23">
        <f t="shared" si="2"/>
        <v>0.06443822610816109</v>
      </c>
      <c r="L10" s="42">
        <f>IF((G10+H10)=0,"0.00%",(B10+C10)/(G10+H10)-1)</f>
        <v>0.21078690855981175</v>
      </c>
      <c r="M10" s="43">
        <f t="shared" si="3"/>
        <v>0.16622429715684084</v>
      </c>
      <c r="N10" s="44">
        <f t="shared" si="4"/>
        <v>0.18060879289054443</v>
      </c>
    </row>
    <row r="11" spans="1:14" ht="13.5">
      <c r="A11" s="24" t="s">
        <v>21</v>
      </c>
      <c r="B11" s="25">
        <v>0</v>
      </c>
      <c r="C11" s="26">
        <v>6877.08</v>
      </c>
      <c r="D11" s="26">
        <v>911.8</v>
      </c>
      <c r="E11" s="22">
        <f t="shared" si="0"/>
        <v>7788.88</v>
      </c>
      <c r="F11" s="40">
        <f t="shared" si="1"/>
        <v>0.00028989773370687684</v>
      </c>
      <c r="G11" s="25">
        <v>0</v>
      </c>
      <c r="H11" s="26">
        <v>8292.15</v>
      </c>
      <c r="I11" s="26">
        <v>1717.15</v>
      </c>
      <c r="J11" s="22">
        <f>SUM(G11:I11)</f>
        <v>10009.3</v>
      </c>
      <c r="K11" s="23">
        <f t="shared" si="2"/>
        <v>0.00041476604273805843</v>
      </c>
      <c r="L11" s="42">
        <f>IF((G11+H11)=0,"0.00%",(B11+C11)/(G11+H11)-1)</f>
        <v>-0.17065176100287616</v>
      </c>
      <c r="M11" s="43">
        <f t="shared" si="3"/>
        <v>-0.46900387269603705</v>
      </c>
      <c r="N11" s="44">
        <f t="shared" si="4"/>
        <v>-0.2218356928056906</v>
      </c>
    </row>
    <row r="12" spans="1:14" ht="13.5">
      <c r="A12" s="24" t="s">
        <v>22</v>
      </c>
      <c r="B12" s="25">
        <v>1133018.91</v>
      </c>
      <c r="C12" s="26">
        <v>1042622.82</v>
      </c>
      <c r="D12" s="26">
        <v>33189.55</v>
      </c>
      <c r="E12" s="22">
        <f t="shared" si="0"/>
        <v>2208831.28</v>
      </c>
      <c r="F12" s="40">
        <f t="shared" si="1"/>
        <v>0.08221145815738075</v>
      </c>
      <c r="G12" s="25">
        <v>912093.51</v>
      </c>
      <c r="H12" s="26">
        <v>1086771.32</v>
      </c>
      <c r="I12" s="26">
        <v>33939.94</v>
      </c>
      <c r="J12" s="22">
        <f>SUM(G12:I12)</f>
        <v>2032804.77</v>
      </c>
      <c r="K12" s="23">
        <f t="shared" si="2"/>
        <v>0.08423549999619845</v>
      </c>
      <c r="L12" s="42">
        <f>IF((G12+H12)=0,"0.00%",(B12+C12)/(G12+H12)-1)</f>
        <v>0.0884386464491449</v>
      </c>
      <c r="M12" s="43">
        <f t="shared" si="3"/>
        <v>-0.022109349633499642</v>
      </c>
      <c r="N12" s="44">
        <f t="shared" si="4"/>
        <v>0.08659292451384792</v>
      </c>
    </row>
    <row r="13" spans="1:14" ht="13.5">
      <c r="A13" s="24" t="s">
        <v>23</v>
      </c>
      <c r="B13" s="25">
        <v>995897.17</v>
      </c>
      <c r="C13" s="26">
        <v>71574.21</v>
      </c>
      <c r="D13" s="26">
        <v>849.75</v>
      </c>
      <c r="E13" s="22">
        <f t="shared" si="0"/>
        <v>1068321.1300000001</v>
      </c>
      <c r="F13" s="40">
        <f t="shared" si="1"/>
        <v>0.03976231171338752</v>
      </c>
      <c r="G13" s="25">
        <v>563296.45</v>
      </c>
      <c r="H13" s="26">
        <v>147400.5</v>
      </c>
      <c r="I13" s="26">
        <v>1239.2</v>
      </c>
      <c r="J13" s="22">
        <f>SUM(G13:I13)</f>
        <v>711936.1499999999</v>
      </c>
      <c r="K13" s="23">
        <f t="shared" si="2"/>
        <v>0.0295012577920203</v>
      </c>
      <c r="L13" s="42">
        <f>IF((G13+H13)=0,"0.00%",(B13+C13)/(G13+H13)-1)</f>
        <v>0.5020064177846832</v>
      </c>
      <c r="M13" s="43">
        <f t="shared" si="3"/>
        <v>-0.3142753389283409</v>
      </c>
      <c r="N13" s="44">
        <f t="shared" si="4"/>
        <v>0.5005855932445631</v>
      </c>
    </row>
    <row r="14" spans="1:14" ht="13.5">
      <c r="A14" s="24" t="s">
        <v>24</v>
      </c>
      <c r="B14" s="25">
        <v>9250679.08</v>
      </c>
      <c r="C14" s="26">
        <v>26982.27</v>
      </c>
      <c r="D14" s="26">
        <v>314730.03</v>
      </c>
      <c r="E14" s="22">
        <f t="shared" si="0"/>
        <v>9592391.379999999</v>
      </c>
      <c r="F14" s="40">
        <f t="shared" si="1"/>
        <v>0.35702341310835195</v>
      </c>
      <c r="G14" s="25">
        <v>8307314.04</v>
      </c>
      <c r="H14" s="26">
        <v>142832.36</v>
      </c>
      <c r="I14" s="26">
        <v>173092.46</v>
      </c>
      <c r="J14" s="22">
        <f>SUM(G14:I14)</f>
        <v>8623238.860000001</v>
      </c>
      <c r="K14" s="23">
        <f t="shared" si="2"/>
        <v>0.35733034853059126</v>
      </c>
      <c r="L14" s="42">
        <f>IF((G14+H14)=0,"0.00%",(B14+C14)/(G14+H14)-1)</f>
        <v>0.09792906664906997</v>
      </c>
      <c r="M14" s="43">
        <f t="shared" si="3"/>
        <v>0.8182769486319625</v>
      </c>
      <c r="N14" s="44">
        <f t="shared" si="4"/>
        <v>0.11238845818078125</v>
      </c>
    </row>
    <row r="15" spans="1:14" ht="13.5">
      <c r="A15" s="24" t="s">
        <v>25</v>
      </c>
      <c r="B15" s="25">
        <v>2140.53</v>
      </c>
      <c r="C15" s="26">
        <v>250998.94</v>
      </c>
      <c r="D15" s="26">
        <v>43854.21</v>
      </c>
      <c r="E15" s="22">
        <f t="shared" si="0"/>
        <v>296993.68</v>
      </c>
      <c r="F15" s="40">
        <f t="shared" si="1"/>
        <v>0.011053937762202702</v>
      </c>
      <c r="G15" s="25">
        <v>2040.63</v>
      </c>
      <c r="H15" s="26">
        <v>208132.55</v>
      </c>
      <c r="I15" s="26">
        <v>36136.76</v>
      </c>
      <c r="J15" s="22">
        <f>SUM(G15:I15)</f>
        <v>246309.94</v>
      </c>
      <c r="K15" s="23">
        <f t="shared" si="2"/>
        <v>0.010206607764863538</v>
      </c>
      <c r="L15" s="42">
        <f>IF((G15+H15)=0,"0.00%",(B15+C15)/(G15+H15)-1)</f>
        <v>0.2044327920432094</v>
      </c>
      <c r="M15" s="43">
        <f t="shared" si="3"/>
        <v>0.21356231161841843</v>
      </c>
      <c r="N15" s="44">
        <f t="shared" si="4"/>
        <v>0.20577220716305633</v>
      </c>
    </row>
    <row r="16" spans="1:14" ht="13.5">
      <c r="A16" s="24" t="s">
        <v>26</v>
      </c>
      <c r="B16" s="25">
        <v>1615165.26</v>
      </c>
      <c r="C16" s="26">
        <v>20227</v>
      </c>
      <c r="D16" s="27">
        <v>1686447.09</v>
      </c>
      <c r="E16" s="22">
        <f t="shared" si="0"/>
        <v>3321839.35</v>
      </c>
      <c r="F16" s="40">
        <f t="shared" si="1"/>
        <v>0.12363699264892061</v>
      </c>
      <c r="G16" s="25">
        <v>1605145.77</v>
      </c>
      <c r="H16" s="26">
        <v>13256</v>
      </c>
      <c r="I16" s="27">
        <v>1651381.53</v>
      </c>
      <c r="J16" s="22">
        <f>SUM(G16:I16)</f>
        <v>3269783.3</v>
      </c>
      <c r="K16" s="23">
        <f t="shared" si="2"/>
        <v>0.13549349904109076</v>
      </c>
      <c r="L16" s="42">
        <f>IF((G16+H16)=0,"0.00%",(B16+C16)/(G16+H16)-1)</f>
        <v>0.010498314024953048</v>
      </c>
      <c r="M16" s="43">
        <f t="shared" si="3"/>
        <v>0.02123407544711986</v>
      </c>
      <c r="N16" s="44">
        <f t="shared" si="4"/>
        <v>0.0159203363721383</v>
      </c>
    </row>
    <row r="17" spans="1:14" ht="14.25" thickBot="1">
      <c r="A17" s="28" t="s">
        <v>27</v>
      </c>
      <c r="B17" s="29">
        <v>1554.14</v>
      </c>
      <c r="C17" s="30">
        <v>0</v>
      </c>
      <c r="D17" s="30">
        <v>0</v>
      </c>
      <c r="E17" s="22">
        <f t="shared" si="0"/>
        <v>1554.14</v>
      </c>
      <c r="F17" s="40">
        <f t="shared" si="1"/>
        <v>5.784421686599428E-05</v>
      </c>
      <c r="G17" s="29">
        <v>2020.23</v>
      </c>
      <c r="H17" s="30">
        <v>35</v>
      </c>
      <c r="I17" s="30">
        <v>0.02</v>
      </c>
      <c r="J17" s="22">
        <f>SUM(G17:I17)</f>
        <v>2055.25</v>
      </c>
      <c r="K17" s="23">
        <f t="shared" si="2"/>
        <v>8.516558693788724E-05</v>
      </c>
      <c r="L17" s="42">
        <f>IF((G17+H17)=0,"0.00%",(B17+C17)/(G17+H17)-1)</f>
        <v>-0.24381212808298824</v>
      </c>
      <c r="M17" s="43">
        <f t="shared" si="3"/>
        <v>-1</v>
      </c>
      <c r="N17" s="44">
        <f t="shared" si="4"/>
        <v>-0.2438194866804525</v>
      </c>
    </row>
    <row r="18" spans="1:14" ht="15" thickBot="1" thickTop="1">
      <c r="A18" s="31" t="s">
        <v>28</v>
      </c>
      <c r="B18" s="32">
        <f>SUM(B4:B17)</f>
        <v>18729547.920000006</v>
      </c>
      <c r="C18" s="32">
        <f>SUM(C4:C17)</f>
        <v>1894421.94</v>
      </c>
      <c r="D18" s="32">
        <f>SUM(D4:D17)</f>
        <v>6243711.719999999</v>
      </c>
      <c r="E18" s="32">
        <f>SUM(E4:E17)</f>
        <v>26867681.580000002</v>
      </c>
      <c r="F18" s="41">
        <f>IF(E$18=0,"0.00%",E18/E$18)</f>
        <v>1</v>
      </c>
      <c r="G18" s="34">
        <f>SUM(G4:G17)</f>
        <v>16431385.5</v>
      </c>
      <c r="H18" s="34">
        <f>SUM(H4:H17)</f>
        <v>2188411.86</v>
      </c>
      <c r="I18" s="32">
        <f>SUM(I4:I17)</f>
        <v>5512602.52</v>
      </c>
      <c r="J18" s="32">
        <f>SUM(J4:J17)</f>
        <v>24132399.880000006</v>
      </c>
      <c r="K18" s="33">
        <f>IF(J$18=0,"0.00%",J18/J$18)</f>
        <v>1</v>
      </c>
      <c r="L18" s="45">
        <f>IF(H18=0,"0.00%",(B18+C18)/(G18+H18)-1)</f>
        <v>0.10763664401125395</v>
      </c>
      <c r="M18" s="46">
        <f>IF(I18=0,"0.00%",D18/I18-1)</f>
        <v>0.13262505274913217</v>
      </c>
      <c r="N18" s="41">
        <f>IF(J18=0,"0.00%",E18/J18-1)</f>
        <v>0.11334478599730535</v>
      </c>
    </row>
    <row r="19" spans="1:14" ht="1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5" thickBot="1" thickTop="1">
      <c r="A20" s="1" t="s">
        <v>29</v>
      </c>
      <c r="B20" s="2"/>
      <c r="C20" s="38" t="s">
        <v>33</v>
      </c>
      <c r="D20" s="47"/>
      <c r="E20" s="5"/>
      <c r="F20" s="6"/>
      <c r="G20" s="5"/>
      <c r="H20" s="39" t="s">
        <v>31</v>
      </c>
      <c r="I20" s="47"/>
      <c r="J20" s="5"/>
      <c r="K20" s="6"/>
      <c r="L20" s="7"/>
      <c r="M20" s="3" t="s">
        <v>1</v>
      </c>
      <c r="N20" s="6"/>
    </row>
    <row r="21" spans="1:14" ht="14.2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4.2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4.25" thickTop="1">
      <c r="A23" s="19" t="s">
        <v>14</v>
      </c>
      <c r="B23" s="20">
        <v>12233696.84</v>
      </c>
      <c r="C23" s="21">
        <v>4060929.98</v>
      </c>
      <c r="D23" s="22">
        <v>163715.52</v>
      </c>
      <c r="E23" s="22">
        <f aca="true" t="shared" si="5" ref="E23:E36">SUM(B23:D23)</f>
        <v>16458342.34</v>
      </c>
      <c r="F23" s="23">
        <f>IF(E$37=0,"0.00%",E23/E$37)</f>
        <v>0.04453840448858831</v>
      </c>
      <c r="G23" s="20">
        <v>10672698.23</v>
      </c>
      <c r="H23" s="21">
        <v>4819301.56</v>
      </c>
      <c r="I23" s="22">
        <v>100573.93</v>
      </c>
      <c r="J23" s="22">
        <f aca="true" t="shared" si="6" ref="J23:J36">SUM(G23:I23)</f>
        <v>15592573.719999999</v>
      </c>
      <c r="K23" s="23">
        <f>IF(J$37=0,"0.00%",J23/J$37)</f>
        <v>0.04555213186565608</v>
      </c>
      <c r="L23" s="42">
        <f aca="true" t="shared" si="7" ref="L23:L36">IF((G23+H23)=0,"0.00",(B23+C23)/(G23+H23)-1)</f>
        <v>0.05180912993028142</v>
      </c>
      <c r="M23" s="43">
        <f>IF(I23=0,"0.00%",D23/I23-1)</f>
        <v>0.6278126946018714</v>
      </c>
      <c r="N23" s="44">
        <f>IF(J23=0,"0.00%",E23/J23-1)</f>
        <v>0.0555244205059946</v>
      </c>
    </row>
    <row r="24" spans="1:14" ht="13.5">
      <c r="A24" s="24" t="s">
        <v>15</v>
      </c>
      <c r="B24" s="25">
        <v>37991462.16</v>
      </c>
      <c r="C24" s="26">
        <v>0</v>
      </c>
      <c r="D24" s="26">
        <v>39341313.83</v>
      </c>
      <c r="E24" s="22">
        <f t="shared" si="5"/>
        <v>77332775.99</v>
      </c>
      <c r="F24" s="23">
        <f aca="true" t="shared" si="8" ref="F24:F36">IF(E$37=0,"0.00%",E24/E$37)</f>
        <v>0.20927250060275573</v>
      </c>
      <c r="G24" s="25">
        <v>34670831.82</v>
      </c>
      <c r="H24" s="26">
        <v>0</v>
      </c>
      <c r="I24" s="26">
        <v>34673272.2</v>
      </c>
      <c r="J24" s="22">
        <f t="shared" si="6"/>
        <v>69344104.02000001</v>
      </c>
      <c r="K24" s="23">
        <f aca="true" t="shared" si="9" ref="K24:K36">IF(J$37=0,"0.00%",J24/J$37)</f>
        <v>0.20258180766996642</v>
      </c>
      <c r="L24" s="42">
        <f t="shared" si="7"/>
        <v>0.09577590630763222</v>
      </c>
      <c r="M24" s="43">
        <f aca="true" t="shared" si="10" ref="M24:M37">IF(I24=0,"0.00%",D24/I24-1)</f>
        <v>0.13462939416488062</v>
      </c>
      <c r="N24" s="44">
        <f aca="true" t="shared" si="11" ref="N24:N36">IF(J24=0,"0.00%",E24/J24-1)</f>
        <v>0.11520333390847348</v>
      </c>
    </row>
    <row r="25" spans="1:14" ht="13.5">
      <c r="A25" s="24" t="s">
        <v>16</v>
      </c>
      <c r="B25" s="25">
        <v>1410.42</v>
      </c>
      <c r="C25" s="26">
        <v>0</v>
      </c>
      <c r="D25" s="26">
        <v>228916.39</v>
      </c>
      <c r="E25" s="22">
        <f>SUM(B25:D25)</f>
        <v>230326.81000000003</v>
      </c>
      <c r="F25" s="23">
        <f t="shared" si="8"/>
        <v>0.0006232941578456819</v>
      </c>
      <c r="G25" s="25">
        <v>0</v>
      </c>
      <c r="H25" s="26">
        <v>0</v>
      </c>
      <c r="I25" s="26">
        <v>220037.18</v>
      </c>
      <c r="J25" s="22">
        <f t="shared" si="6"/>
        <v>220037.18</v>
      </c>
      <c r="K25" s="23">
        <f t="shared" si="9"/>
        <v>0.0006428164342010309</v>
      </c>
      <c r="L25" s="42" t="str">
        <f t="shared" si="7"/>
        <v>0.00</v>
      </c>
      <c r="M25" s="43" t="e">
        <f>IF(I25=0,"0.00%",#REF!/I25-1)</f>
        <v>#REF!</v>
      </c>
      <c r="N25" s="44">
        <f t="shared" si="11"/>
        <v>0.0467631424834658</v>
      </c>
    </row>
    <row r="26" spans="1:14" ht="13.5">
      <c r="A26" s="24" t="s">
        <v>17</v>
      </c>
      <c r="B26" s="25">
        <v>15313856.54</v>
      </c>
      <c r="C26" s="26">
        <v>2600514.39</v>
      </c>
      <c r="D26" s="48">
        <v>1224325.25</v>
      </c>
      <c r="E26" s="22">
        <f t="shared" si="5"/>
        <v>19138696.18</v>
      </c>
      <c r="F26" s="23">
        <f t="shared" si="8"/>
        <v>0.05179178888370601</v>
      </c>
      <c r="G26" s="25">
        <v>13836305.92</v>
      </c>
      <c r="H26" s="26">
        <v>2552738.71</v>
      </c>
      <c r="I26" s="26">
        <v>1314778.07</v>
      </c>
      <c r="J26" s="22">
        <f t="shared" si="6"/>
        <v>17703822.7</v>
      </c>
      <c r="K26" s="23">
        <f t="shared" si="9"/>
        <v>0.0517199328756225</v>
      </c>
      <c r="L26" s="42">
        <f t="shared" si="7"/>
        <v>0.09306987285933088</v>
      </c>
      <c r="M26" s="43">
        <f>IF(I26=0,"0.00%",D25/I26-1)</f>
        <v>-0.8258897108011545</v>
      </c>
      <c r="N26" s="44">
        <f t="shared" si="11"/>
        <v>0.0810487940550828</v>
      </c>
    </row>
    <row r="27" spans="1:14" ht="13.5">
      <c r="A27" s="24" t="s">
        <v>18</v>
      </c>
      <c r="B27" s="25">
        <v>45242.79</v>
      </c>
      <c r="C27" s="26">
        <v>1144.5</v>
      </c>
      <c r="D27" s="26">
        <v>85522.53</v>
      </c>
      <c r="E27" s="22">
        <f t="shared" si="5"/>
        <v>131909.82</v>
      </c>
      <c r="F27" s="23">
        <f t="shared" si="8"/>
        <v>0.00035696504531311605</v>
      </c>
      <c r="G27" s="25">
        <v>42137.99</v>
      </c>
      <c r="H27" s="26">
        <v>3300.2</v>
      </c>
      <c r="I27" s="26">
        <v>101824.79</v>
      </c>
      <c r="J27" s="22">
        <f t="shared" si="6"/>
        <v>147262.97999999998</v>
      </c>
      <c r="K27" s="23">
        <f t="shared" si="9"/>
        <v>0.0004302139469948566</v>
      </c>
      <c r="L27" s="42">
        <f t="shared" si="7"/>
        <v>0.020887715817905717</v>
      </c>
      <c r="M27" s="43">
        <f t="shared" si="10"/>
        <v>-0.16010109129613714</v>
      </c>
      <c r="N27" s="44">
        <f t="shared" si="11"/>
        <v>-0.10425675210429652</v>
      </c>
    </row>
    <row r="28" spans="1:14" ht="13.5">
      <c r="A28" s="24" t="s">
        <v>19</v>
      </c>
      <c r="B28" s="25">
        <v>142966.75</v>
      </c>
      <c r="C28" s="26">
        <v>35172.57</v>
      </c>
      <c r="D28" s="26">
        <v>1857</v>
      </c>
      <c r="E28" s="22">
        <f t="shared" si="5"/>
        <v>179996.32</v>
      </c>
      <c r="F28" s="23">
        <f t="shared" si="8"/>
        <v>0.0004870933378954966</v>
      </c>
      <c r="G28" s="25">
        <v>48688.94</v>
      </c>
      <c r="H28" s="26">
        <v>183774.57</v>
      </c>
      <c r="I28" s="26">
        <v>4638</v>
      </c>
      <c r="J28" s="22">
        <f t="shared" si="6"/>
        <v>237101.51</v>
      </c>
      <c r="K28" s="23">
        <f t="shared" si="9"/>
        <v>0.0006926681536360359</v>
      </c>
      <c r="L28" s="42">
        <f t="shared" si="7"/>
        <v>-0.23368910673335352</v>
      </c>
      <c r="M28" s="43">
        <f t="shared" si="10"/>
        <v>-0.5996119016817594</v>
      </c>
      <c r="N28" s="44">
        <f t="shared" si="11"/>
        <v>-0.2408470110544636</v>
      </c>
    </row>
    <row r="29" spans="1:14" ht="13.5">
      <c r="A29" s="24" t="s">
        <v>20</v>
      </c>
      <c r="B29" s="25">
        <v>8683999.16</v>
      </c>
      <c r="C29" s="26">
        <v>403380.14</v>
      </c>
      <c r="D29" s="26">
        <v>19625902.11</v>
      </c>
      <c r="E29" s="22">
        <f t="shared" si="5"/>
        <v>28713281.41</v>
      </c>
      <c r="F29" s="23">
        <f t="shared" si="8"/>
        <v>0.07770185570421446</v>
      </c>
      <c r="G29" s="25">
        <v>7119713.45</v>
      </c>
      <c r="H29" s="26">
        <v>1313518.03</v>
      </c>
      <c r="I29" s="26">
        <v>19060719.23</v>
      </c>
      <c r="J29" s="22">
        <f t="shared" si="6"/>
        <v>27493950.71</v>
      </c>
      <c r="K29" s="23">
        <f t="shared" si="9"/>
        <v>0.08032080468174106</v>
      </c>
      <c r="L29" s="42">
        <f t="shared" si="7"/>
        <v>0.07756787200154025</v>
      </c>
      <c r="M29" s="43">
        <f t="shared" si="10"/>
        <v>0.029651707953939566</v>
      </c>
      <c r="N29" s="44">
        <f t="shared" si="11"/>
        <v>0.04434905382864862</v>
      </c>
    </row>
    <row r="30" spans="1:14" ht="13.5">
      <c r="A30" s="24" t="s">
        <v>21</v>
      </c>
      <c r="B30" s="25">
        <v>636.4</v>
      </c>
      <c r="C30" s="26">
        <v>107599.72</v>
      </c>
      <c r="D30" s="26">
        <v>12854.85</v>
      </c>
      <c r="E30" s="22">
        <f t="shared" si="5"/>
        <v>121090.97</v>
      </c>
      <c r="F30" s="23">
        <f t="shared" si="8"/>
        <v>0.00032768783698635306</v>
      </c>
      <c r="G30" s="25">
        <v>133.98</v>
      </c>
      <c r="H30" s="26">
        <v>117686.52</v>
      </c>
      <c r="I30" s="26">
        <v>12321.25</v>
      </c>
      <c r="J30" s="22">
        <f t="shared" si="6"/>
        <v>130141.75</v>
      </c>
      <c r="K30" s="23">
        <f t="shared" si="9"/>
        <v>0.00038019599994729077</v>
      </c>
      <c r="L30" s="42">
        <f t="shared" si="7"/>
        <v>-0.08134730373746513</v>
      </c>
      <c r="M30" s="43">
        <f t="shared" si="10"/>
        <v>0.04330729430861324</v>
      </c>
      <c r="N30" s="44">
        <f t="shared" si="11"/>
        <v>-0.0695455532140915</v>
      </c>
    </row>
    <row r="31" spans="1:14" ht="13.5">
      <c r="A31" s="24" t="s">
        <v>22</v>
      </c>
      <c r="B31" s="25">
        <v>17960374.01</v>
      </c>
      <c r="C31" s="26">
        <v>15165386.41</v>
      </c>
      <c r="D31" s="26">
        <v>655181.96</v>
      </c>
      <c r="E31" s="22">
        <f t="shared" si="5"/>
        <v>33780942.38</v>
      </c>
      <c r="F31" s="23">
        <f t="shared" si="8"/>
        <v>0.09141560216969792</v>
      </c>
      <c r="G31" s="25">
        <v>14536796.19</v>
      </c>
      <c r="H31" s="26">
        <v>16762962.48</v>
      </c>
      <c r="I31" s="26">
        <v>754245.9</v>
      </c>
      <c r="J31" s="22">
        <f t="shared" si="6"/>
        <v>32054004.57</v>
      </c>
      <c r="K31" s="23">
        <f t="shared" si="9"/>
        <v>0.0936425422265044</v>
      </c>
      <c r="L31" s="42">
        <f t="shared" si="7"/>
        <v>0.058339163865508414</v>
      </c>
      <c r="M31" s="43">
        <f t="shared" si="10"/>
        <v>-0.13134170169171622</v>
      </c>
      <c r="N31" s="44">
        <f t="shared" si="11"/>
        <v>0.053875883315255946</v>
      </c>
    </row>
    <row r="32" spans="1:14" ht="13.5">
      <c r="A32" s="24" t="s">
        <v>23</v>
      </c>
      <c r="B32" s="25">
        <v>16808237.15</v>
      </c>
      <c r="C32" s="26">
        <v>1568294.21</v>
      </c>
      <c r="D32" s="26">
        <v>20304.75</v>
      </c>
      <c r="E32" s="22">
        <f t="shared" si="5"/>
        <v>18396836.11</v>
      </c>
      <c r="F32" s="23">
        <f t="shared" si="8"/>
        <v>0.049784219519245186</v>
      </c>
      <c r="G32" s="25">
        <v>11877043.38</v>
      </c>
      <c r="H32" s="26">
        <v>2822287.53</v>
      </c>
      <c r="I32" s="26">
        <v>20588.5</v>
      </c>
      <c r="J32" s="22">
        <f t="shared" si="6"/>
        <v>14719919.41</v>
      </c>
      <c r="K32" s="23">
        <f t="shared" si="9"/>
        <v>0.043002760291977665</v>
      </c>
      <c r="L32" s="42">
        <f t="shared" si="7"/>
        <v>0.25016107688945133</v>
      </c>
      <c r="M32" s="43">
        <f t="shared" si="10"/>
        <v>-0.013781965660441542</v>
      </c>
      <c r="N32" s="44">
        <f t="shared" si="11"/>
        <v>0.24979190426151932</v>
      </c>
    </row>
    <row r="33" spans="1:14" ht="13.5">
      <c r="A33" s="24" t="s">
        <v>24</v>
      </c>
      <c r="B33" s="25">
        <v>127149963.19</v>
      </c>
      <c r="C33" s="26">
        <v>595097.15</v>
      </c>
      <c r="D33" s="26">
        <v>3336239.37</v>
      </c>
      <c r="E33" s="22">
        <f t="shared" si="5"/>
        <v>131081299.71000001</v>
      </c>
      <c r="F33" s="23">
        <f t="shared" si="8"/>
        <v>0.3547229621773595</v>
      </c>
      <c r="G33" s="25">
        <v>115344366.36</v>
      </c>
      <c r="H33" s="26">
        <v>2563814.55</v>
      </c>
      <c r="I33" s="26">
        <v>2079675.26</v>
      </c>
      <c r="J33" s="22">
        <f t="shared" si="6"/>
        <v>119987856.17</v>
      </c>
      <c r="K33" s="23">
        <f t="shared" si="9"/>
        <v>0.35053242297790566</v>
      </c>
      <c r="L33" s="42">
        <f t="shared" si="7"/>
        <v>0.08342830288857184</v>
      </c>
      <c r="M33" s="43">
        <f t="shared" si="10"/>
        <v>0.6042116931275126</v>
      </c>
      <c r="N33" s="44">
        <f t="shared" si="11"/>
        <v>0.09245471911993075</v>
      </c>
    </row>
    <row r="34" spans="1:14" ht="13.5">
      <c r="A34" s="24" t="s">
        <v>25</v>
      </c>
      <c r="B34" s="25">
        <v>108026.66</v>
      </c>
      <c r="C34" s="26">
        <v>4193327.65</v>
      </c>
      <c r="D34" s="26">
        <v>902903.99</v>
      </c>
      <c r="E34" s="22">
        <f t="shared" si="5"/>
        <v>5204258.3</v>
      </c>
      <c r="F34" s="23">
        <f t="shared" si="8"/>
        <v>0.014083396519536303</v>
      </c>
      <c r="G34" s="25">
        <v>33338.53</v>
      </c>
      <c r="H34" s="26">
        <v>3798176.87</v>
      </c>
      <c r="I34" s="26">
        <v>824628.59</v>
      </c>
      <c r="J34" s="22">
        <f t="shared" si="6"/>
        <v>4656143.99</v>
      </c>
      <c r="K34" s="23">
        <f t="shared" si="9"/>
        <v>0.013602455170432381</v>
      </c>
      <c r="L34" s="42">
        <f t="shared" si="7"/>
        <v>0.1226248261980103</v>
      </c>
      <c r="M34" s="43">
        <f t="shared" si="10"/>
        <v>0.09492200603910672</v>
      </c>
      <c r="N34" s="44">
        <f t="shared" si="11"/>
        <v>0.1177185050928804</v>
      </c>
    </row>
    <row r="35" spans="1:14" ht="13.5">
      <c r="A35" s="24" t="s">
        <v>26</v>
      </c>
      <c r="B35" s="25">
        <v>18898804.52</v>
      </c>
      <c r="C35" s="26">
        <v>282283</v>
      </c>
      <c r="D35" s="27">
        <v>19562178.14</v>
      </c>
      <c r="E35" s="22">
        <f t="shared" si="5"/>
        <v>38743265.66</v>
      </c>
      <c r="F35" s="23">
        <f t="shared" si="8"/>
        <v>0.10484429121273905</v>
      </c>
      <c r="G35" s="25">
        <v>21907117.69</v>
      </c>
      <c r="H35" s="26">
        <v>130046.99</v>
      </c>
      <c r="I35" s="27">
        <v>17958281.84</v>
      </c>
      <c r="J35" s="22">
        <f t="shared" si="6"/>
        <v>39995446.519999996</v>
      </c>
      <c r="K35" s="23">
        <f t="shared" si="9"/>
        <v>0.11684266411823868</v>
      </c>
      <c r="L35" s="42">
        <f t="shared" si="7"/>
        <v>-0.12960275069288085</v>
      </c>
      <c r="M35" s="43">
        <f t="shared" si="10"/>
        <v>0.08931234704355218</v>
      </c>
      <c r="N35" s="44">
        <f t="shared" si="11"/>
        <v>-0.03130808551853115</v>
      </c>
    </row>
    <row r="36" spans="1:14" ht="14.25" thickBot="1">
      <c r="A36" s="28" t="s">
        <v>27</v>
      </c>
      <c r="B36" s="29">
        <v>18453.5</v>
      </c>
      <c r="C36" s="26">
        <v>0</v>
      </c>
      <c r="D36" s="30">
        <v>0.29</v>
      </c>
      <c r="E36" s="22">
        <f t="shared" si="5"/>
        <v>18453.79</v>
      </c>
      <c r="F36" s="23">
        <f t="shared" si="8"/>
        <v>4.9938344116827144E-05</v>
      </c>
      <c r="G36" s="29">
        <v>19193.41</v>
      </c>
      <c r="H36" s="26">
        <v>175</v>
      </c>
      <c r="I36" s="30">
        <v>0.25</v>
      </c>
      <c r="J36" s="22">
        <f t="shared" si="6"/>
        <v>19368.66</v>
      </c>
      <c r="K36" s="23">
        <f t="shared" si="9"/>
        <v>5.658358717582246E-05</v>
      </c>
      <c r="L36" s="42">
        <f t="shared" si="7"/>
        <v>-0.04723722804298336</v>
      </c>
      <c r="M36" s="43">
        <f t="shared" si="10"/>
        <v>0.15999999999999992</v>
      </c>
      <c r="N36" s="44">
        <f t="shared" si="11"/>
        <v>-0.04723455313893676</v>
      </c>
    </row>
    <row r="37" spans="1:14" ht="15" thickBot="1" thickTop="1">
      <c r="A37" s="31" t="s">
        <v>28</v>
      </c>
      <c r="B37" s="32">
        <f>SUM(B23:B36)</f>
        <v>255357130.09</v>
      </c>
      <c r="C37" s="32">
        <f>SUM(C23:C36)</f>
        <v>29013129.72</v>
      </c>
      <c r="D37" s="32">
        <f>SUM(D23:D36)</f>
        <v>85161215.98</v>
      </c>
      <c r="E37" s="32">
        <f>SUM(E23:E36)</f>
        <v>369531475.79</v>
      </c>
      <c r="F37" s="33">
        <f>IF(E$37=0,"0.00%",E37/E$37)</f>
        <v>1</v>
      </c>
      <c r="G37" s="34">
        <f>SUM(G23:G36)</f>
        <v>230108365.89</v>
      </c>
      <c r="H37" s="34">
        <f>SUM(H23:H36)</f>
        <v>35067783.010000005</v>
      </c>
      <c r="I37" s="32">
        <f>SUM(I23:I36)</f>
        <v>77125584.99000001</v>
      </c>
      <c r="J37" s="32">
        <f>SUM(J23:J36)</f>
        <v>342301733.89000005</v>
      </c>
      <c r="K37" s="33">
        <f>IF(J$37=0,"0.00%",J37/J$37)</f>
        <v>1</v>
      </c>
      <c r="L37" s="45">
        <f>IF(H37=0,"0.00%",(B37+C37)/(G37+H37)-1)</f>
        <v>0.07238249363534677</v>
      </c>
      <c r="M37" s="46">
        <f t="shared" si="10"/>
        <v>0.10418891462595559</v>
      </c>
      <c r="N37" s="41">
        <f>IF(J37=0,"0.00%",E37/J37-1)</f>
        <v>0.07954894528448508</v>
      </c>
    </row>
    <row r="38" ht="12.75" thickTop="1"/>
  </sheetData>
  <sheetProtection/>
  <printOptions/>
  <pageMargins left="0.75" right="0.75" top="1" bottom="1" header="0.5" footer="0.5"/>
  <pageSetup fitToHeight="1" fitToWidth="1" orientation="landscape" paperSize="5" scale="68" r:id="rId1"/>
  <headerFooter alignWithMargins="0">
    <oddHeader>&amp;C&amp;"Arial,Bold"&amp;14National Airport Sales Jan - Nov 15-16</oddHeader>
    <oddFooter>&amp;LStatistics and Reference Materials/National Airport (Nov 15-16)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Dyer, Leanne</cp:lastModifiedBy>
  <cp:lastPrinted>2017-01-24T19:39:30Z</cp:lastPrinted>
  <dcterms:created xsi:type="dcterms:W3CDTF">2008-03-06T19:16:26Z</dcterms:created>
  <dcterms:modified xsi:type="dcterms:W3CDTF">2017-01-24T19:39:57Z</dcterms:modified>
  <cp:category/>
  <cp:version/>
  <cp:contentType/>
  <cp:contentStatus/>
</cp:coreProperties>
</file>