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40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<sst xmlns="http://schemas.openxmlformats.org/spreadsheetml/2006/main" count="90" uniqueCount="34">
  <si>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</si>
  <si>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</si>
  <si>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</si>
  <si>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</si>
  <si>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</si>
  <si>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</si>
  <si>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</si>
  <si>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</si>
  <si>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</si>
  <si>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</si>
  <si>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</si>
  <si>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</si>
  <si>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</si>
  <si>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</si>
  <si>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</si>
  <si>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</si>
  <si>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</si>
  <si>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</si>
  <si>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</si>
  <si>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</si>
  <si>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</si>
  <si>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</si>
  <si>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</si>
  <si>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</si>
  <si>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</si>
  <si>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</si>
  <si>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</si>
  <si>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</si>
  <si>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</si>
  <si>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</si>
  <si>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May 16</t>
  </si>
  <si>
    <t>Jan - May 16</t>
  </si>
  <si>
    <t>May 17</t>
  </si>
  <si>
    <t>Jan - May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</si>
</sst>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1">
      <selection activeCell="G32" sqref="G32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4.28125" style="0" bestFit="1" customWidth="1"/>
    <col min="13" max="13" width="11.140625" style="0" bestFit="1" customWidth="1"/>
    <col min="14" max="14" width="14.00390625" style="0" customWidth="1"/>
  </cols>
  <sheetData>
    <row r="1" spans="1:14" ht="15" thickBot="1" thickTop="1">
      <c r="A1" s="1" t="s">
        <v>0</v>
      </c>
      <c r="B1" s="2"/>
      <c r="C1" s="4"/>
      <c r="D1" s="4" t="s">
        <v>32</v>
      </c>
      <c r="E1" s="5"/>
      <c r="F1" s="6"/>
      <c r="G1" s="7"/>
      <c r="H1" s="5"/>
      <c r="I1" s="4" t="s">
        <v>30</v>
      </c>
      <c r="J1" s="5"/>
      <c r="K1" s="6"/>
      <c r="L1" s="7"/>
      <c r="M1" s="3" t="s">
        <v>1</v>
      </c>
      <c r="N1" s="6"/>
    </row>
    <row r="2" spans="1:14" ht="14.2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4.2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4.25" thickTop="1">
      <c r="A4" s="19" t="s">
        <v>14</v>
      </c>
      <c r="B4" s="20">
        <v>1491896.87</v>
      </c>
      <c r="C4" s="21">
        <v>469917.28</v>
      </c>
      <c r="D4" s="22">
        <v>20766.67</v>
      </c>
      <c r="E4" s="22">
        <f>SUM(B4:D4)</f>
        <v>1982580.82</v>
      </c>
      <c r="F4" s="40">
        <f>IF(E$18=0,"0.00%",E4/E$18)</f>
        <v>0.05323958990952253</v>
      </c>
      <c r="G4" s="20">
        <v>1063728.56</v>
      </c>
      <c r="H4" s="21">
        <v>360961.43</v>
      </c>
      <c r="I4" s="22">
        <v>11502.64</v>
      </c>
      <c r="J4" s="22">
        <f>SUM(G4:I4)</f>
        <v>1436192.63</v>
      </c>
      <c r="K4" s="23">
        <f>IF(J$18=0,"0.00%",J4/J$18)</f>
        <v>0.0478177088463659</v>
      </c>
      <c r="L4" s="42">
        <f>IF((G4+H4)=0,"0.00%",(B4+C4)/(G4+H4)-1)</f>
        <v>0.37701125421678583</v>
      </c>
      <c r="M4" s="43">
        <f>IF(I4=0,"0.00%",D4/I4-1)</f>
        <v>0.8053829381776705</v>
      </c>
      <c r="N4" s="44">
        <f>IF(J4=0,"0.00%",E4/J4-1)</f>
        <v>0.3804421347016662</v>
      </c>
    </row>
    <row r="5" spans="1:14" ht="13.5">
      <c r="A5" s="24" t="s">
        <v>15</v>
      </c>
      <c r="B5" s="25">
        <v>3473512.64</v>
      </c>
      <c r="C5" s="26">
        <v>67.5</v>
      </c>
      <c r="D5" s="26">
        <v>3577698.34</v>
      </c>
      <c r="E5" s="22">
        <f aca="true" t="shared" si="0" ref="E5:E17">SUM(B5:D5)</f>
        <v>7051278.48</v>
      </c>
      <c r="F5" s="40">
        <f aca="true" t="shared" si="1" ref="F5:F17">IF(E$18=0,"0.00%",E5/E$18)</f>
        <v>0.18935277231878062</v>
      </c>
      <c r="G5" s="25">
        <v>2927581.87</v>
      </c>
      <c r="H5" s="26">
        <v>0</v>
      </c>
      <c r="I5" s="26">
        <v>3201813.65</v>
      </c>
      <c r="J5" s="22">
        <f>SUM(G5:I5)</f>
        <v>6129395.52</v>
      </c>
      <c r="K5" s="23">
        <f aca="true" t="shared" si="2" ref="K5:K17">IF(J$18=0,"0.00%",J5/J$18)</f>
        <v>0.2040768377843434</v>
      </c>
      <c r="L5" s="42">
        <f aca="true" t="shared" si="3" ref="L5:L17">IF((G5+H5)=0,"0.00%",(B5+C5)/(G5+H5)-1)</f>
        <v>0.1865014521353079</v>
      </c>
      <c r="M5" s="43">
        <f aca="true" t="shared" si="4" ref="M5:M17">IF(I5=0,"0.00%",D5/I5-1)</f>
        <v>0.11739742879789405</v>
      </c>
      <c r="N5" s="44">
        <f aca="true" t="shared" si="5" ref="N5:N17">IF(J5=0,"0.00%",E5/J5-1)</f>
        <v>0.1504035686703411</v>
      </c>
    </row>
    <row r="6" spans="1:14" ht="13.5">
      <c r="A6" s="24" t="s">
        <v>16</v>
      </c>
      <c r="B6" s="25">
        <v>0</v>
      </c>
      <c r="C6" s="26">
        <v>0</v>
      </c>
      <c r="D6" s="26">
        <v>19113.25</v>
      </c>
      <c r="E6" s="22">
        <f t="shared" si="0"/>
        <v>19113.25</v>
      </c>
      <c r="F6" s="40">
        <f t="shared" si="1"/>
        <v>0.000513261089572218</v>
      </c>
      <c r="G6" s="25">
        <v>0</v>
      </c>
      <c r="H6" s="26">
        <v>0</v>
      </c>
      <c r="I6" s="26">
        <v>17363.91</v>
      </c>
      <c r="J6" s="22">
        <f>SUM(G6:I6)</f>
        <v>17363.91</v>
      </c>
      <c r="K6" s="23">
        <f t="shared" si="2"/>
        <v>0.0005781274569098029</v>
      </c>
      <c r="L6" s="42" t="str">
        <f t="shared" si="3"/>
        <v>0.00%</v>
      </c>
      <c r="M6" s="43">
        <f t="shared" si="4"/>
        <v>0.10074574217442955</v>
      </c>
      <c r="N6" s="44">
        <f t="shared" si="5"/>
        <v>0.10074574217442955</v>
      </c>
    </row>
    <row r="7" spans="1:14" ht="13.5">
      <c r="A7" s="24" t="s">
        <v>17</v>
      </c>
      <c r="B7" s="25">
        <v>1512446.44</v>
      </c>
      <c r="C7" s="26">
        <v>291975.08</v>
      </c>
      <c r="D7" s="26">
        <v>70141.09</v>
      </c>
      <c r="E7" s="22">
        <f t="shared" si="0"/>
        <v>1874562.61</v>
      </c>
      <c r="F7" s="40">
        <f t="shared" si="1"/>
        <v>0.05033890351876007</v>
      </c>
      <c r="G7" s="25">
        <v>1156526.06</v>
      </c>
      <c r="H7" s="26">
        <v>201505.56</v>
      </c>
      <c r="I7" s="26">
        <v>101624.99</v>
      </c>
      <c r="J7" s="22">
        <f>SUM(G7:I7)</f>
        <v>1459656.61</v>
      </c>
      <c r="K7" s="23">
        <f t="shared" si="2"/>
        <v>0.0485989367545031</v>
      </c>
      <c r="L7" s="42">
        <f t="shared" si="3"/>
        <v>0.3287036129541665</v>
      </c>
      <c r="M7" s="43">
        <f t="shared" si="4"/>
        <v>-0.3098047045318283</v>
      </c>
      <c r="N7" s="44">
        <f t="shared" si="5"/>
        <v>0.2842490467672394</v>
      </c>
    </row>
    <row r="8" spans="1:14" ht="13.5">
      <c r="A8" s="24" t="s">
        <v>18</v>
      </c>
      <c r="B8" s="25">
        <v>4498.85</v>
      </c>
      <c r="C8" s="26">
        <v>194.25</v>
      </c>
      <c r="D8" s="26">
        <v>6480.5</v>
      </c>
      <c r="E8" s="22">
        <f t="shared" si="0"/>
        <v>11173.6</v>
      </c>
      <c r="F8" s="40">
        <f t="shared" si="1"/>
        <v>0.00030005227318452565</v>
      </c>
      <c r="G8" s="25">
        <v>2986.24</v>
      </c>
      <c r="H8" s="26">
        <v>77.7</v>
      </c>
      <c r="I8" s="26">
        <v>6191.25</v>
      </c>
      <c r="J8" s="22">
        <f>SUM(G8:I8)</f>
        <v>9255.189999999999</v>
      </c>
      <c r="K8" s="23">
        <f t="shared" si="2"/>
        <v>0.00030814945815297576</v>
      </c>
      <c r="L8" s="42">
        <f t="shared" si="3"/>
        <v>0.5317205950508173</v>
      </c>
      <c r="M8" s="43">
        <f t="shared" si="4"/>
        <v>0.04671916010498678</v>
      </c>
      <c r="N8" s="44">
        <f t="shared" si="5"/>
        <v>0.20727937513978656</v>
      </c>
    </row>
    <row r="9" spans="1:14" ht="13.5">
      <c r="A9" s="24" t="s">
        <v>19</v>
      </c>
      <c r="B9" s="25">
        <v>13580.45</v>
      </c>
      <c r="C9" s="26">
        <v>253.19</v>
      </c>
      <c r="D9" s="26">
        <v>0</v>
      </c>
      <c r="E9" s="22">
        <f t="shared" si="0"/>
        <v>13833.640000000001</v>
      </c>
      <c r="F9" s="40">
        <f t="shared" si="1"/>
        <v>0.00037148413478345224</v>
      </c>
      <c r="G9" s="25">
        <v>13757.43</v>
      </c>
      <c r="H9" s="26">
        <v>1831.95</v>
      </c>
      <c r="I9" s="26">
        <v>270</v>
      </c>
      <c r="J9" s="22">
        <f aca="true" t="shared" si="6" ref="J9:J17">SUM(G9:I9)</f>
        <v>15859.380000000001</v>
      </c>
      <c r="K9" s="23">
        <f t="shared" si="2"/>
        <v>0.0005280344707825708</v>
      </c>
      <c r="L9" s="42">
        <f t="shared" si="3"/>
        <v>-0.11262410692407265</v>
      </c>
      <c r="M9" s="43">
        <f t="shared" si="4"/>
        <v>-1</v>
      </c>
      <c r="N9" s="44">
        <f t="shared" si="5"/>
        <v>-0.12773134889257964</v>
      </c>
    </row>
    <row r="10" spans="1:14" ht="13.5">
      <c r="A10" s="24" t="s">
        <v>20</v>
      </c>
      <c r="B10" s="25">
        <v>905409.58</v>
      </c>
      <c r="C10" s="26">
        <v>24848.61</v>
      </c>
      <c r="D10" s="26">
        <v>1960965.72</v>
      </c>
      <c r="E10" s="22">
        <f t="shared" si="0"/>
        <v>2891223.91</v>
      </c>
      <c r="F10" s="40">
        <f t="shared" si="1"/>
        <v>0.07764000022203699</v>
      </c>
      <c r="G10" s="25">
        <v>771700.22</v>
      </c>
      <c r="H10" s="26">
        <v>28061.4</v>
      </c>
      <c r="I10" s="26">
        <v>1684514.86</v>
      </c>
      <c r="J10" s="22">
        <f t="shared" si="6"/>
        <v>2484276.48</v>
      </c>
      <c r="K10" s="23">
        <f t="shared" si="2"/>
        <v>0.08271342362654706</v>
      </c>
      <c r="L10" s="42">
        <f t="shared" si="3"/>
        <v>0.16316933288196545</v>
      </c>
      <c r="M10" s="43">
        <f t="shared" si="4"/>
        <v>0.16411304320580467</v>
      </c>
      <c r="N10" s="44">
        <f t="shared" si="5"/>
        <v>0.16380923511379875</v>
      </c>
    </row>
    <row r="11" spans="1:14" ht="13.5">
      <c r="A11" s="24" t="s">
        <v>21</v>
      </c>
      <c r="B11" s="25">
        <v>0</v>
      </c>
      <c r="C11" s="26">
        <v>18774.44</v>
      </c>
      <c r="D11" s="26">
        <v>349.3</v>
      </c>
      <c r="E11" s="22">
        <f t="shared" si="0"/>
        <v>19123.739999999998</v>
      </c>
      <c r="F11" s="40">
        <f t="shared" si="1"/>
        <v>0.000513542784670101</v>
      </c>
      <c r="G11" s="25">
        <v>0</v>
      </c>
      <c r="H11" s="26">
        <v>9882.69</v>
      </c>
      <c r="I11" s="26">
        <v>451.2</v>
      </c>
      <c r="J11" s="22">
        <f t="shared" si="6"/>
        <v>10333.890000000001</v>
      </c>
      <c r="K11" s="23">
        <f t="shared" si="2"/>
        <v>0.0003440645307241078</v>
      </c>
      <c r="L11" s="42">
        <f t="shared" si="3"/>
        <v>0.899729729456251</v>
      </c>
      <c r="M11" s="43">
        <f t="shared" si="4"/>
        <v>-0.2258421985815603</v>
      </c>
      <c r="N11" s="44">
        <f t="shared" si="5"/>
        <v>0.8505848233337103</v>
      </c>
    </row>
    <row r="12" spans="1:14" ht="13.5">
      <c r="A12" s="24" t="s">
        <v>22</v>
      </c>
      <c r="B12" s="25">
        <v>2120392.38</v>
      </c>
      <c r="C12" s="26">
        <v>1870744.62</v>
      </c>
      <c r="D12" s="26">
        <v>62718.74</v>
      </c>
      <c r="E12" s="22">
        <f t="shared" si="0"/>
        <v>4053855.74</v>
      </c>
      <c r="F12" s="40">
        <f t="shared" si="1"/>
        <v>0.10886094275337738</v>
      </c>
      <c r="G12" s="25">
        <v>1529141.81</v>
      </c>
      <c r="H12" s="26">
        <v>1369598.92</v>
      </c>
      <c r="I12" s="26">
        <v>90313.87</v>
      </c>
      <c r="J12" s="22">
        <f t="shared" si="6"/>
        <v>2989054.6</v>
      </c>
      <c r="K12" s="23">
        <f t="shared" si="2"/>
        <v>0.09951989698533038</v>
      </c>
      <c r="L12" s="42">
        <f t="shared" si="3"/>
        <v>0.37685200980358124</v>
      </c>
      <c r="M12" s="43">
        <f t="shared" si="4"/>
        <v>-0.3055469774465428</v>
      </c>
      <c r="N12" s="44">
        <f t="shared" si="5"/>
        <v>0.3562334190884302</v>
      </c>
    </row>
    <row r="13" spans="1:14" ht="13.5">
      <c r="A13" s="24" t="s">
        <v>23</v>
      </c>
      <c r="B13" s="25">
        <v>2160188.05</v>
      </c>
      <c r="C13" s="26">
        <v>91007.12</v>
      </c>
      <c r="D13" s="26">
        <v>4505.65</v>
      </c>
      <c r="E13" s="22">
        <f t="shared" si="0"/>
        <v>2255700.82</v>
      </c>
      <c r="F13" s="40">
        <f t="shared" si="1"/>
        <v>0.06057386685268835</v>
      </c>
      <c r="G13" s="25">
        <v>1462869.36</v>
      </c>
      <c r="H13" s="26">
        <v>137537.21</v>
      </c>
      <c r="I13" s="26">
        <v>1219.55</v>
      </c>
      <c r="J13" s="22">
        <f t="shared" si="6"/>
        <v>1601626.12</v>
      </c>
      <c r="K13" s="23">
        <f t="shared" si="2"/>
        <v>0.053325779486067065</v>
      </c>
      <c r="L13" s="42">
        <f t="shared" si="3"/>
        <v>0.40663954535002933</v>
      </c>
      <c r="M13" s="43">
        <f t="shared" si="4"/>
        <v>2.694518469927432</v>
      </c>
      <c r="N13" s="44">
        <f t="shared" si="5"/>
        <v>0.408381639030712</v>
      </c>
    </row>
    <row r="14" spans="1:14" ht="13.5">
      <c r="A14" s="24" t="s">
        <v>24</v>
      </c>
      <c r="B14" s="25">
        <v>12059849.29</v>
      </c>
      <c r="C14" s="26">
        <v>1107076.39</v>
      </c>
      <c r="D14" s="26">
        <v>249990.69</v>
      </c>
      <c r="E14" s="22">
        <f t="shared" si="0"/>
        <v>13416916.37</v>
      </c>
      <c r="F14" s="40">
        <f t="shared" si="1"/>
        <v>0.3602935719862152</v>
      </c>
      <c r="G14" s="25">
        <v>10351685.04</v>
      </c>
      <c r="H14" s="26">
        <v>23930.1</v>
      </c>
      <c r="I14" s="26">
        <v>210311.34</v>
      </c>
      <c r="J14" s="22">
        <f t="shared" si="6"/>
        <v>10585926.479999999</v>
      </c>
      <c r="K14" s="23">
        <f t="shared" si="2"/>
        <v>0.35245602833212913</v>
      </c>
      <c r="L14" s="42">
        <f t="shared" si="3"/>
        <v>0.2690260290437103</v>
      </c>
      <c r="M14" s="43">
        <f t="shared" si="4"/>
        <v>0.1886695696009546</v>
      </c>
      <c r="N14" s="44">
        <f t="shared" si="5"/>
        <v>0.2674295816571741</v>
      </c>
    </row>
    <row r="15" spans="1:14" ht="13.5">
      <c r="A15" s="24" t="s">
        <v>25</v>
      </c>
      <c r="B15" s="25">
        <v>6368.67</v>
      </c>
      <c r="C15" s="26">
        <v>389982.49</v>
      </c>
      <c r="D15" s="26">
        <v>83600.85</v>
      </c>
      <c r="E15" s="22">
        <f t="shared" si="0"/>
        <v>479952.01</v>
      </c>
      <c r="F15" s="40">
        <f t="shared" si="1"/>
        <v>0.012888477448627318</v>
      </c>
      <c r="G15" s="25">
        <v>10089.8</v>
      </c>
      <c r="H15" s="26">
        <v>333649.82</v>
      </c>
      <c r="I15" s="26">
        <v>69616.02</v>
      </c>
      <c r="J15" s="22">
        <f t="shared" si="6"/>
        <v>413355.64</v>
      </c>
      <c r="K15" s="23">
        <f t="shared" si="2"/>
        <v>0.013762582560755268</v>
      </c>
      <c r="L15" s="42">
        <f t="shared" si="3"/>
        <v>0.15305637447321319</v>
      </c>
      <c r="M15" s="43">
        <f t="shared" si="4"/>
        <v>0.20088522727958313</v>
      </c>
      <c r="N15" s="44">
        <f t="shared" si="5"/>
        <v>0.16111155517316766</v>
      </c>
    </row>
    <row r="16" spans="1:14" ht="13.5">
      <c r="A16" s="24" t="s">
        <v>26</v>
      </c>
      <c r="B16" s="25">
        <v>1511920.61</v>
      </c>
      <c r="C16" s="26">
        <v>20853</v>
      </c>
      <c r="D16" s="27">
        <v>1634869.4</v>
      </c>
      <c r="E16" s="22">
        <f t="shared" si="0"/>
        <v>3167643.01</v>
      </c>
      <c r="F16" s="40">
        <f t="shared" si="1"/>
        <v>0.08506287013921861</v>
      </c>
      <c r="G16" s="25">
        <v>1358993.13</v>
      </c>
      <c r="H16" s="26">
        <v>22444</v>
      </c>
      <c r="I16" s="27">
        <v>1499351.42</v>
      </c>
      <c r="J16" s="22">
        <f t="shared" si="6"/>
        <v>2880788.55</v>
      </c>
      <c r="K16" s="23">
        <f t="shared" si="2"/>
        <v>0.09591520333302686</v>
      </c>
      <c r="L16" s="42">
        <f t="shared" si="3"/>
        <v>0.10955003069882752</v>
      </c>
      <c r="M16" s="43">
        <f t="shared" si="4"/>
        <v>0.09038440100987133</v>
      </c>
      <c r="N16" s="44">
        <f t="shared" si="5"/>
        <v>0.09957497921879765</v>
      </c>
    </row>
    <row r="17" spans="1:14" ht="14.25" thickBot="1">
      <c r="A17" s="28" t="s">
        <v>27</v>
      </c>
      <c r="B17" s="29">
        <v>1886.69</v>
      </c>
      <c r="C17" s="30">
        <v>0</v>
      </c>
      <c r="D17" s="30">
        <v>0</v>
      </c>
      <c r="E17" s="22">
        <f t="shared" si="0"/>
        <v>1886.69</v>
      </c>
      <c r="F17" s="40">
        <f t="shared" si="1"/>
        <v>5.066456856290835E-05</v>
      </c>
      <c r="G17" s="29">
        <v>1658.68</v>
      </c>
      <c r="H17" s="30">
        <v>0</v>
      </c>
      <c r="I17" s="30">
        <v>0.03</v>
      </c>
      <c r="J17" s="22">
        <f t="shared" si="6"/>
        <v>1658.71</v>
      </c>
      <c r="K17" s="23">
        <f t="shared" si="2"/>
        <v>5.522637436216031E-05</v>
      </c>
      <c r="L17" s="42">
        <f t="shared" si="3"/>
        <v>0.1374647309909085</v>
      </c>
      <c r="M17" s="43">
        <f t="shared" si="4"/>
        <v>-1</v>
      </c>
      <c r="N17" s="44">
        <f t="shared" si="5"/>
        <v>0.1374441584122601</v>
      </c>
    </row>
    <row r="18" spans="1:14" ht="15" thickBot="1" thickTop="1">
      <c r="A18" s="31" t="s">
        <v>28</v>
      </c>
      <c r="B18" s="32">
        <f>SUM(B4:B17)</f>
        <v>25261950.52</v>
      </c>
      <c r="C18" s="32">
        <f>SUM(C4:C17)</f>
        <v>4285693.970000001</v>
      </c>
      <c r="D18" s="32">
        <f>SUM(D4:D17)</f>
        <v>7691200.199999999</v>
      </c>
      <c r="E18" s="32">
        <f>SUM(E4:E17)</f>
        <v>37238844.68999999</v>
      </c>
      <c r="F18" s="41">
        <f>IF(E$18=0,"0.00%",E18/E$18)</f>
        <v>1</v>
      </c>
      <c r="G18" s="34">
        <f>SUM(G4:G17)</f>
        <v>20650718.199999996</v>
      </c>
      <c r="H18" s="34">
        <f>SUM(H4:H17)</f>
        <v>2489480.78</v>
      </c>
      <c r="I18" s="32">
        <f>SUM(I4:I17)</f>
        <v>6894544.73</v>
      </c>
      <c r="J18" s="32">
        <f>SUM(J4:J17)</f>
        <v>30034743.710000005</v>
      </c>
      <c r="K18" s="33">
        <f>IF(J$18=0,"0.00%",J18/J$18)</f>
        <v>1</v>
      </c>
      <c r="L18" s="45">
        <f>IF(H18=0,"0.00%",(B18+C18)/(G18+H18)-1)</f>
        <v>0.27689673349559096</v>
      </c>
      <c r="M18" s="46">
        <f>IF(I18=0,"0.00%",D18/I18-1)</f>
        <v>0.11554866944782272</v>
      </c>
      <c r="N18" s="41">
        <f>IF(J18=0,"0.00%",E18/J18-1)</f>
        <v>0.23985891304946927</v>
      </c>
    </row>
    <row r="19" spans="1:14" ht="1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5" thickBot="1" thickTop="1">
      <c r="A20" s="1" t="s">
        <v>29</v>
      </c>
      <c r="B20" s="2"/>
      <c r="C20" s="38"/>
      <c r="D20" s="38" t="s">
        <v>33</v>
      </c>
      <c r="E20" s="5"/>
      <c r="F20" s="6"/>
      <c r="G20" s="7"/>
      <c r="H20" s="5"/>
      <c r="I20" s="39" t="s">
        <v>31</v>
      </c>
      <c r="J20" s="5"/>
      <c r="K20" s="6"/>
      <c r="L20" s="7"/>
      <c r="M20" s="3" t="s">
        <v>1</v>
      </c>
      <c r="N20" s="6"/>
    </row>
    <row r="21" spans="1:14" ht="14.2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4.2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4.25" thickTop="1">
      <c r="A23" s="19" t="s">
        <v>14</v>
      </c>
      <c r="B23" s="20">
        <v>5961484.04</v>
      </c>
      <c r="C23" s="21">
        <v>1911458.9</v>
      </c>
      <c r="D23" s="22">
        <v>76290</v>
      </c>
      <c r="E23" s="22">
        <f>SUM(B23:D23)</f>
        <v>7949232.9399999995</v>
      </c>
      <c r="F23" s="23">
        <f>IF(E$37=0,"0.00%",E23/E$37)</f>
        <v>0.04545731378616393</v>
      </c>
      <c r="G23" s="20">
        <v>5112277.11</v>
      </c>
      <c r="H23" s="21">
        <v>1869791.74</v>
      </c>
      <c r="I23" s="22">
        <v>59529.17</v>
      </c>
      <c r="J23" s="22">
        <f aca="true" t="shared" si="7" ref="J23:J36">SUM(G23:I23)</f>
        <v>7041598.0200000005</v>
      </c>
      <c r="K23" s="23">
        <f>IF(J$37=0,"0.00%",J23/J$37)</f>
        <v>0.04490366969540145</v>
      </c>
      <c r="L23" s="42">
        <f>IF((G23+H23)=0,"0.00",(B23+C23)/(G23+H23)-1)</f>
        <v>0.12759457248835337</v>
      </c>
      <c r="M23" s="43">
        <f>IF(I23=0,"0.00%",D23/I23-1)</f>
        <v>0.2815565881398985</v>
      </c>
      <c r="N23" s="44">
        <f>IF(J23=0,"0.00%",E23/J23-1)</f>
        <v>0.12889615644376118</v>
      </c>
    </row>
    <row r="24" spans="1:14" ht="13.5">
      <c r="A24" s="24" t="s">
        <v>15</v>
      </c>
      <c r="B24" s="25">
        <v>19232633.95</v>
      </c>
      <c r="C24" s="26">
        <v>1336.38</v>
      </c>
      <c r="D24" s="26">
        <v>17098958.76</v>
      </c>
      <c r="E24" s="22">
        <f aca="true" t="shared" si="8" ref="E24:E36">SUM(B24:D24)</f>
        <v>36332929.09</v>
      </c>
      <c r="F24" s="23">
        <f aca="true" t="shared" si="9" ref="F24:F36">IF(E$37=0,"0.00%",E24/E$37)</f>
        <v>0.20776814201831323</v>
      </c>
      <c r="G24" s="25">
        <v>17577878.65</v>
      </c>
      <c r="H24" s="26">
        <v>0</v>
      </c>
      <c r="I24" s="26">
        <v>15546871.11</v>
      </c>
      <c r="J24" s="22">
        <f t="shared" si="7"/>
        <v>33124749.759999998</v>
      </c>
      <c r="K24" s="23">
        <f aca="true" t="shared" si="10" ref="K24:K36">IF(J$37=0,"0.00%",J24/J$37)</f>
        <v>0.21123370259722213</v>
      </c>
      <c r="L24" s="42">
        <f aca="true" t="shared" si="11" ref="L24:L36">IF((G24+H24)=0,"0.00",(B24+C24)/(G24+H24)-1)</f>
        <v>0.09421453595027529</v>
      </c>
      <c r="M24" s="43">
        <f aca="true" t="shared" si="12" ref="M24:M36">IF(I24=0,"0.00%",D24/I24-1)</f>
        <v>0.09983279844660675</v>
      </c>
      <c r="N24" s="44">
        <f aca="true" t="shared" si="13" ref="N24:N36">IF(J24=0,"0.00%",E24/J24-1)</f>
        <v>0.0968514284106099</v>
      </c>
    </row>
    <row r="25" spans="1:14" ht="13.5">
      <c r="A25" s="24" t="s">
        <v>16</v>
      </c>
      <c r="B25" s="25">
        <v>315</v>
      </c>
      <c r="C25" s="26">
        <v>0</v>
      </c>
      <c r="D25" s="26">
        <v>111838.37</v>
      </c>
      <c r="E25" s="22">
        <f t="shared" si="8"/>
        <v>112153.37</v>
      </c>
      <c r="F25" s="23">
        <f t="shared" si="9"/>
        <v>0.0006413437586678324</v>
      </c>
      <c r="G25" s="25">
        <v>376.5</v>
      </c>
      <c r="H25" s="26">
        <v>0</v>
      </c>
      <c r="I25" s="26">
        <v>112141.69</v>
      </c>
      <c r="J25" s="22">
        <f t="shared" si="7"/>
        <v>112518.19</v>
      </c>
      <c r="K25" s="23">
        <f t="shared" si="10"/>
        <v>0.0007175188961559641</v>
      </c>
      <c r="L25" s="42">
        <f t="shared" si="11"/>
        <v>-0.1633466135458167</v>
      </c>
      <c r="M25" s="43">
        <f t="shared" si="12"/>
        <v>-0.0027047924817256153</v>
      </c>
      <c r="N25" s="44">
        <f t="shared" si="13"/>
        <v>-0.0032423201972944238</v>
      </c>
    </row>
    <row r="26" spans="1:14" ht="13.5">
      <c r="A26" s="24" t="s">
        <v>17</v>
      </c>
      <c r="B26" s="25">
        <v>7284084.34</v>
      </c>
      <c r="C26" s="26">
        <v>1197772.39</v>
      </c>
      <c r="D26" s="26">
        <v>423933.46</v>
      </c>
      <c r="E26" s="22">
        <f t="shared" si="8"/>
        <v>8905790.190000001</v>
      </c>
      <c r="F26" s="23">
        <f t="shared" si="9"/>
        <v>0.050927341321635816</v>
      </c>
      <c r="G26" s="25">
        <v>6761398.12</v>
      </c>
      <c r="H26" s="26">
        <v>964395.52</v>
      </c>
      <c r="I26" s="26">
        <v>458291.88</v>
      </c>
      <c r="J26" s="22">
        <f t="shared" si="7"/>
        <v>8184085.5200000005</v>
      </c>
      <c r="K26" s="23">
        <f t="shared" si="10"/>
        <v>0.05218921499142858</v>
      </c>
      <c r="L26" s="42">
        <f t="shared" si="11"/>
        <v>0.0978621906344368</v>
      </c>
      <c r="M26" s="43">
        <f t="shared" si="12"/>
        <v>-0.0749706060687787</v>
      </c>
      <c r="N26" s="44">
        <f t="shared" si="13"/>
        <v>0.088183911108495</v>
      </c>
    </row>
    <row r="27" spans="1:14" ht="13.5">
      <c r="A27" s="24" t="s">
        <v>18</v>
      </c>
      <c r="B27" s="25">
        <v>23955.69</v>
      </c>
      <c r="C27" s="26">
        <v>297.85</v>
      </c>
      <c r="D27" s="26">
        <v>30827.15</v>
      </c>
      <c r="E27" s="22">
        <f t="shared" si="8"/>
        <v>55080.69</v>
      </c>
      <c r="F27" s="23">
        <f t="shared" si="9"/>
        <v>0.00031497632888443473</v>
      </c>
      <c r="G27" s="25">
        <v>16722.82</v>
      </c>
      <c r="H27" s="26">
        <v>768.95</v>
      </c>
      <c r="I27" s="26">
        <v>32600.83</v>
      </c>
      <c r="J27" s="22">
        <f t="shared" si="7"/>
        <v>50092.600000000006</v>
      </c>
      <c r="K27" s="23">
        <f t="shared" si="10"/>
        <v>0.00031943623566627093</v>
      </c>
      <c r="L27" s="42">
        <f t="shared" si="11"/>
        <v>0.38656865485882763</v>
      </c>
      <c r="M27" s="43">
        <f t="shared" si="12"/>
        <v>-0.054405976780345755</v>
      </c>
      <c r="N27" s="44">
        <f t="shared" si="13"/>
        <v>0.09957738268726302</v>
      </c>
    </row>
    <row r="28" spans="1:14" ht="13.5">
      <c r="A28" s="24" t="s">
        <v>19</v>
      </c>
      <c r="B28" s="25">
        <v>61570.26</v>
      </c>
      <c r="C28" s="26">
        <v>1227.71</v>
      </c>
      <c r="D28" s="26">
        <v>0</v>
      </c>
      <c r="E28" s="22">
        <f t="shared" si="8"/>
        <v>62797.97</v>
      </c>
      <c r="F28" s="23">
        <f t="shared" si="9"/>
        <v>0.00035910723071905714</v>
      </c>
      <c r="G28" s="25">
        <v>51971.36</v>
      </c>
      <c r="H28" s="26">
        <v>33147.51</v>
      </c>
      <c r="I28" s="26">
        <v>1527</v>
      </c>
      <c r="J28" s="22">
        <f t="shared" si="7"/>
        <v>86645.87</v>
      </c>
      <c r="K28" s="23">
        <f t="shared" si="10"/>
        <v>0.0005525333192692947</v>
      </c>
      <c r="L28" s="42">
        <f t="shared" si="11"/>
        <v>-0.2622320996507589</v>
      </c>
      <c r="M28" s="43">
        <f t="shared" si="12"/>
        <v>-1</v>
      </c>
      <c r="N28" s="44">
        <f t="shared" si="13"/>
        <v>-0.27523412252655544</v>
      </c>
    </row>
    <row r="29" spans="1:14" ht="13.5">
      <c r="A29" s="24" t="s">
        <v>20</v>
      </c>
      <c r="B29" s="25">
        <v>3750200.35</v>
      </c>
      <c r="C29" s="26">
        <v>119833.33</v>
      </c>
      <c r="D29" s="26">
        <v>7783411.74</v>
      </c>
      <c r="E29" s="22">
        <f t="shared" si="8"/>
        <v>11653445.42</v>
      </c>
      <c r="F29" s="23">
        <f t="shared" si="9"/>
        <v>0.06663967821112497</v>
      </c>
      <c r="G29" s="25">
        <v>3169148.97</v>
      </c>
      <c r="H29" s="26">
        <v>247265.8</v>
      </c>
      <c r="I29" s="26">
        <v>6591219.85</v>
      </c>
      <c r="J29" s="22">
        <f t="shared" si="7"/>
        <v>10007634.62</v>
      </c>
      <c r="K29" s="23">
        <f t="shared" si="10"/>
        <v>0.06381783199387236</v>
      </c>
      <c r="L29" s="42">
        <f t="shared" si="11"/>
        <v>0.1327762992899133</v>
      </c>
      <c r="M29" s="43">
        <f t="shared" si="12"/>
        <v>0.18087575852897708</v>
      </c>
      <c r="N29" s="44">
        <f t="shared" si="13"/>
        <v>0.16445552445638767</v>
      </c>
    </row>
    <row r="30" spans="1:14" ht="13.5">
      <c r="A30" s="24" t="s">
        <v>21</v>
      </c>
      <c r="B30" s="25">
        <v>0</v>
      </c>
      <c r="C30" s="26">
        <v>51029.41</v>
      </c>
      <c r="D30" s="26">
        <v>2579.9</v>
      </c>
      <c r="E30" s="22">
        <f t="shared" si="8"/>
        <v>53609.310000000005</v>
      </c>
      <c r="F30" s="23">
        <f t="shared" si="9"/>
        <v>0.0003065623117253545</v>
      </c>
      <c r="G30" s="25">
        <v>636.4</v>
      </c>
      <c r="H30" s="26">
        <v>43376.16</v>
      </c>
      <c r="I30" s="26">
        <v>6330.8</v>
      </c>
      <c r="J30" s="22">
        <f t="shared" si="7"/>
        <v>50343.36000000001</v>
      </c>
      <c r="K30" s="23">
        <f t="shared" si="10"/>
        <v>0.0003210353107882585</v>
      </c>
      <c r="L30" s="42">
        <f t="shared" si="11"/>
        <v>0.1594283540880148</v>
      </c>
      <c r="M30" s="43">
        <f t="shared" si="12"/>
        <v>-0.592484362165919</v>
      </c>
      <c r="N30" s="44">
        <f t="shared" si="13"/>
        <v>0.06487350069602016</v>
      </c>
    </row>
    <row r="31" spans="1:14" ht="13.5">
      <c r="A31" s="24" t="s">
        <v>22</v>
      </c>
      <c r="B31" s="25">
        <v>8764708.99</v>
      </c>
      <c r="C31" s="26">
        <v>6415868.73</v>
      </c>
      <c r="D31" s="26">
        <v>184723.17</v>
      </c>
      <c r="E31" s="22">
        <f t="shared" si="8"/>
        <v>15365300.89</v>
      </c>
      <c r="F31" s="23">
        <f t="shared" si="9"/>
        <v>0.08786574871405818</v>
      </c>
      <c r="G31" s="25">
        <v>7984092.77</v>
      </c>
      <c r="H31" s="26">
        <v>6209642.76</v>
      </c>
      <c r="I31" s="26">
        <v>284815.99</v>
      </c>
      <c r="J31" s="22">
        <f t="shared" si="7"/>
        <v>14478551.52</v>
      </c>
      <c r="K31" s="23">
        <f t="shared" si="10"/>
        <v>0.09232848755003663</v>
      </c>
      <c r="L31" s="42">
        <f t="shared" si="11"/>
        <v>0.06952660121884069</v>
      </c>
      <c r="M31" s="43">
        <f t="shared" si="12"/>
        <v>-0.3514297775205668</v>
      </c>
      <c r="N31" s="44">
        <f t="shared" si="13"/>
        <v>0.0612457239783335</v>
      </c>
    </row>
    <row r="32" spans="1:14" ht="13.5">
      <c r="A32" s="24" t="s">
        <v>23</v>
      </c>
      <c r="B32" s="25">
        <v>9780941.43</v>
      </c>
      <c r="C32" s="26">
        <v>412534.33</v>
      </c>
      <c r="D32" s="26">
        <v>12606.58</v>
      </c>
      <c r="E32" s="22">
        <f t="shared" si="8"/>
        <v>10206082.34</v>
      </c>
      <c r="F32" s="23">
        <f t="shared" si="9"/>
        <v>0.058363000676742806</v>
      </c>
      <c r="G32" s="25">
        <v>6900987.28</v>
      </c>
      <c r="H32" s="26">
        <v>775490.02</v>
      </c>
      <c r="I32" s="26">
        <v>10961.95</v>
      </c>
      <c r="J32" s="22">
        <f t="shared" si="7"/>
        <v>7687439.250000001</v>
      </c>
      <c r="K32" s="23">
        <f t="shared" si="10"/>
        <v>0.04902214410777522</v>
      </c>
      <c r="L32" s="42">
        <f t="shared" si="11"/>
        <v>0.32788457017908446</v>
      </c>
      <c r="M32" s="43">
        <f t="shared" si="12"/>
        <v>0.15003078831777183</v>
      </c>
      <c r="N32" s="44">
        <f t="shared" si="13"/>
        <v>0.32763095851456625</v>
      </c>
    </row>
    <row r="33" spans="1:14" ht="13.5">
      <c r="A33" s="24" t="s">
        <v>24</v>
      </c>
      <c r="B33" s="25">
        <v>58641075.01</v>
      </c>
      <c r="C33" s="26">
        <v>1548422.32</v>
      </c>
      <c r="D33" s="26">
        <v>1312666.74</v>
      </c>
      <c r="E33" s="22">
        <f t="shared" si="8"/>
        <v>61502164.07</v>
      </c>
      <c r="F33" s="23">
        <f t="shared" si="9"/>
        <v>0.35169722560150907</v>
      </c>
      <c r="G33" s="25">
        <v>52515886.86</v>
      </c>
      <c r="H33" s="26">
        <v>397789.91</v>
      </c>
      <c r="I33" s="26">
        <v>1243298.36</v>
      </c>
      <c r="J33" s="22">
        <f t="shared" si="7"/>
        <v>54156975.129999995</v>
      </c>
      <c r="K33" s="23">
        <f t="shared" si="10"/>
        <v>0.345354409046427</v>
      </c>
      <c r="L33" s="42">
        <f t="shared" si="11"/>
        <v>0.13750359083202301</v>
      </c>
      <c r="M33" s="43">
        <f t="shared" si="12"/>
        <v>0.05579383214178768</v>
      </c>
      <c r="N33" s="44">
        <f t="shared" si="13"/>
        <v>0.13562775473276334</v>
      </c>
    </row>
    <row r="34" spans="1:14" ht="13.5">
      <c r="A34" s="24" t="s">
        <v>25</v>
      </c>
      <c r="B34" s="25">
        <v>22735.48</v>
      </c>
      <c r="C34" s="26">
        <v>1671397.9</v>
      </c>
      <c r="D34" s="26">
        <v>316363.61</v>
      </c>
      <c r="E34" s="22">
        <f t="shared" si="8"/>
        <v>2010496.9899999998</v>
      </c>
      <c r="F34" s="23">
        <f t="shared" si="9"/>
        <v>0.011496932248731924</v>
      </c>
      <c r="G34" s="25">
        <v>76721.47</v>
      </c>
      <c r="H34" s="26">
        <v>1360899</v>
      </c>
      <c r="I34" s="26">
        <v>319660.78</v>
      </c>
      <c r="J34" s="22">
        <f t="shared" si="7"/>
        <v>1757281.25</v>
      </c>
      <c r="K34" s="23">
        <f t="shared" si="10"/>
        <v>0.011206032577804288</v>
      </c>
      <c r="L34" s="42">
        <f t="shared" si="11"/>
        <v>0.17842881021303203</v>
      </c>
      <c r="M34" s="43">
        <f t="shared" si="12"/>
        <v>-0.010314590360444131</v>
      </c>
      <c r="N34" s="44">
        <f t="shared" si="13"/>
        <v>0.144095169740188</v>
      </c>
    </row>
    <row r="35" spans="1:14" ht="13.5">
      <c r="A35" s="24" t="s">
        <v>26</v>
      </c>
      <c r="B35" s="25">
        <v>9899710.92</v>
      </c>
      <c r="C35" s="26">
        <v>147809</v>
      </c>
      <c r="D35" s="27">
        <v>10609804.4</v>
      </c>
      <c r="E35" s="22">
        <f t="shared" si="8"/>
        <v>20657324.32</v>
      </c>
      <c r="F35" s="23">
        <f t="shared" si="9"/>
        <v>0.11812793519632292</v>
      </c>
      <c r="G35" s="25">
        <v>9642665.93</v>
      </c>
      <c r="H35" s="26">
        <v>142322</v>
      </c>
      <c r="I35" s="27">
        <v>10285303.05</v>
      </c>
      <c r="J35" s="22">
        <f t="shared" si="7"/>
        <v>20070290.98</v>
      </c>
      <c r="K35" s="23">
        <f t="shared" si="10"/>
        <v>0.1279865329285745</v>
      </c>
      <c r="L35" s="42">
        <f t="shared" si="11"/>
        <v>0.026830078062242357</v>
      </c>
      <c r="M35" s="43">
        <f t="shared" si="12"/>
        <v>0.031550003769699186</v>
      </c>
      <c r="N35" s="44">
        <f t="shared" si="13"/>
        <v>0.02924887041174329</v>
      </c>
    </row>
    <row r="36" spans="1:14" ht="14.25" thickBot="1">
      <c r="A36" s="28" t="s">
        <v>27</v>
      </c>
      <c r="B36" s="29">
        <v>6066.78</v>
      </c>
      <c r="C36" s="26">
        <v>0</v>
      </c>
      <c r="D36" s="30">
        <v>0</v>
      </c>
      <c r="E36" s="22">
        <f t="shared" si="8"/>
        <v>6066.78</v>
      </c>
      <c r="F36" s="23">
        <f t="shared" si="9"/>
        <v>3.469259540048447E-05</v>
      </c>
      <c r="G36" s="29">
        <v>7440.95</v>
      </c>
      <c r="H36" s="26">
        <v>0</v>
      </c>
      <c r="I36" s="30">
        <v>0.07</v>
      </c>
      <c r="J36" s="22">
        <f t="shared" si="7"/>
        <v>7441.0199999999995</v>
      </c>
      <c r="K36" s="23">
        <f t="shared" si="10"/>
        <v>4.745074957813E-05</v>
      </c>
      <c r="L36" s="42">
        <f t="shared" si="11"/>
        <v>-0.18467668778852164</v>
      </c>
      <c r="M36" s="43">
        <f t="shared" si="12"/>
        <v>-1</v>
      </c>
      <c r="N36" s="44">
        <f t="shared" si="13"/>
        <v>-0.18468435778965786</v>
      </c>
    </row>
    <row r="37" spans="1:14" ht="15" thickBot="1" thickTop="1">
      <c r="A37" s="31" t="s">
        <v>28</v>
      </c>
      <c r="B37" s="32">
        <f>SUM(B23:B36)</f>
        <v>123429482.24000001</v>
      </c>
      <c r="C37" s="32">
        <f>SUM(C23:C36)</f>
        <v>13478988.250000002</v>
      </c>
      <c r="D37" s="32">
        <f>SUM(D23:D36)</f>
        <v>37964003.88</v>
      </c>
      <c r="E37" s="32">
        <f>SUM(E23:E36)</f>
        <v>174872474.37</v>
      </c>
      <c r="F37" s="33">
        <f>IF(E$37=0,"0.00%",E37/E$37)</f>
        <v>1</v>
      </c>
      <c r="G37" s="34">
        <f>SUM(G23:G36)</f>
        <v>109818205.19000001</v>
      </c>
      <c r="H37" s="34">
        <f>SUM(H23:H36)</f>
        <v>12044889.37</v>
      </c>
      <c r="I37" s="32">
        <f>SUM(I23:I36)</f>
        <v>34952552.53</v>
      </c>
      <c r="J37" s="32">
        <f>SUM(J23:J36)</f>
        <v>156815647.08999997</v>
      </c>
      <c r="K37" s="33">
        <f>IF(J$37=0,"0.00%",J37/J$37)</f>
        <v>1</v>
      </c>
      <c r="L37" s="45">
        <f>IF(H37=0,"0.00%",(B37+C37)/(G37+H37)-1)</f>
        <v>0.12346129879864742</v>
      </c>
      <c r="M37" s="46">
        <f>IF(I37=0,"0.00%",D37/I37-1)</f>
        <v>0.08615826690812511</v>
      </c>
      <c r="N37" s="41">
        <f>IF(J37=0,"0.00%",E37/J37-1)</f>
        <v>0.11514684672784492</v>
      </c>
    </row>
    <row r="38" ht="12.75" thickTop="1"/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&amp;C&amp;"Arial,Bold"&amp;14National Airport Sales Jan - May 16-17</oddHeader>
    <oddFooter>&amp;LStatistics and Reference Materials/National Airport (May 16-17)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Dyer, Leanne</cp:lastModifiedBy>
  <cp:lastPrinted>2016-06-20T17:11:13Z</cp:lastPrinted>
  <dcterms:created xsi:type="dcterms:W3CDTF">2008-03-06T19:16:26Z</dcterms:created>
  <dcterms:modified xsi:type="dcterms:W3CDTF">2017-07-05T12:34:35Z</dcterms:modified>
  <cp:category/>
  <cp:version/>
  <cp:contentType/>
  <cp:contentStatus/>
</cp:coreProperties>
</file>