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<sst xmlns="http://schemas.openxmlformats.org/spreadsheetml/2006/main" count="90" uniqueCount="34">
  <si>
    <t>National Gross Sales -Airport</t>
  </si>
  <si>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</si>
  <si>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</si>
  <si>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</si>
  <si>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</si>
  <si>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</si>
  <si>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</si>
  <si>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</si>
  <si>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</si>
  <si>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</si>
  <si>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</si>
  <si>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</si>
  <si>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</si>
  <si>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</si>
  <si>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</si>
  <si>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</si>
  <si>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</si>
  <si>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</si>
  <si>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</si>
  <si>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</si>
  <si>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</si>
  <si>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</si>
  <si>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</si>
  <si>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</si>
  <si>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</si>
  <si>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</si>
  <si>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</si>
  <si>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</si>
  <si>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</si>
  <si>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National Gross Sales - Airport</t>
  </si>
  <si>
    <t>July 09</t>
  </si>
  <si>
    <t>July 08</t>
  </si>
  <si>
    <t>Jan - July 09</t>
  </si>
  <si>
    <t>Jan - July 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</si>
</sst>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" fontId="1" fillId="0" borderId="1" xfId="0" applyNumberFormat="1" applyFont="1" applyBorder="1" applyAlignment="1">
      <alignment/>
    </xf>
    <xf numFmtId="17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13" xfId="0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0" fontId="4" fillId="0" borderId="17" xfId="19" applyNumberFormat="1" applyFont="1" applyBorder="1" applyAlignment="1">
      <alignment/>
    </xf>
    <xf numFmtId="0" fontId="3" fillId="0" borderId="18" xfId="0" applyFont="1" applyBorder="1" applyAlignment="1">
      <alignment/>
    </xf>
    <xf numFmtId="164" fontId="4" fillId="0" borderId="19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164" fontId="3" fillId="2" borderId="25" xfId="0" applyNumberFormat="1" applyFont="1" applyFill="1" applyBorder="1" applyAlignment="1">
      <alignment/>
    </xf>
    <xf numFmtId="10" fontId="3" fillId="2" borderId="26" xfId="19" applyNumberFormat="1" applyFont="1" applyFill="1" applyBorder="1" applyAlignment="1">
      <alignment/>
    </xf>
    <xf numFmtId="164" fontId="3" fillId="2" borderId="27" xfId="0" applyNumberFormat="1" applyFont="1" applyFill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7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0" fontId="4" fillId="0" borderId="17" xfId="19" applyNumberFormat="1" applyFont="1" applyBorder="1" applyAlignment="1">
      <alignment horizontal="right"/>
    </xf>
    <xf numFmtId="10" fontId="3" fillId="2" borderId="26" xfId="19" applyNumberFormat="1" applyFont="1" applyFill="1" applyBorder="1" applyAlignment="1">
      <alignment horizontal="right"/>
    </xf>
    <xf numFmtId="10" fontId="4" fillId="0" borderId="29" xfId="19" applyNumberFormat="1" applyFont="1" applyBorder="1" applyAlignment="1">
      <alignment horizontal="right"/>
    </xf>
    <xf numFmtId="10" fontId="4" fillId="0" borderId="16" xfId="19" applyNumberFormat="1" applyFont="1" applyBorder="1" applyAlignment="1">
      <alignment horizontal="right"/>
    </xf>
    <xf numFmtId="10" fontId="3" fillId="0" borderId="17" xfId="19" applyNumberFormat="1" applyFont="1" applyBorder="1" applyAlignment="1">
      <alignment horizontal="right"/>
    </xf>
    <xf numFmtId="10" fontId="3" fillId="2" borderId="27" xfId="19" applyNumberFormat="1" applyFont="1" applyFill="1" applyBorder="1" applyAlignment="1">
      <alignment horizontal="right"/>
    </xf>
    <xf numFmtId="10" fontId="3" fillId="2" borderId="25" xfId="19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75" zoomScaleNormal="75" workbookViewId="0" topLeftCell="A1">
      <selection activeCell="C6" sqref="C6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0" bestFit="1" customWidth="1"/>
    <col min="4" max="4" width="15.7109375" style="0" bestFit="1" customWidth="1"/>
    <col min="5" max="5" width="17.140625" style="0" bestFit="1" customWidth="1"/>
    <col min="6" max="6" width="9.28125" style="0" bestFit="1" customWidth="1"/>
    <col min="7" max="7" width="18.00390625" style="0" bestFit="1" customWidth="1"/>
    <col min="8" max="9" width="15.7109375" style="0" bestFit="1" customWidth="1"/>
    <col min="10" max="10" width="17.140625" style="0" bestFit="1" customWidth="1"/>
    <col min="11" max="11" width="9.28125" style="0" bestFit="1" customWidth="1"/>
    <col min="12" max="12" width="11.00390625" style="0" bestFit="1" customWidth="1"/>
    <col min="13" max="13" width="11.140625" style="0" bestFit="1" customWidth="1"/>
    <col min="14" max="14" width="10.00390625" style="0" bestFit="1" customWidth="1"/>
  </cols>
  <sheetData>
    <row r="1" spans="1:14" ht="16.5" thickBot="1" thickTop="1">
      <c r="A1" s="1" t="s">
        <v>0</v>
      </c>
      <c r="B1" s="2"/>
      <c r="C1" s="4"/>
      <c r="D1" s="4" t="s">
        <v>30</v>
      </c>
      <c r="E1" s="5"/>
      <c r="F1" s="6"/>
      <c r="G1" s="5"/>
      <c r="H1" s="7"/>
      <c r="I1" s="4" t="s">
        <v>31</v>
      </c>
      <c r="J1" s="5"/>
      <c r="K1" s="6"/>
      <c r="L1" s="7"/>
      <c r="M1" s="3" t="s">
        <v>1</v>
      </c>
      <c r="N1" s="6"/>
    </row>
    <row r="2" spans="1:14" ht="15.75" thickTop="1">
      <c r="A2" s="8" t="s">
        <v>2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  <c r="G2" s="9" t="s">
        <v>3</v>
      </c>
      <c r="H2" s="9" t="s">
        <v>4</v>
      </c>
      <c r="I2" s="10" t="s">
        <v>5</v>
      </c>
      <c r="J2" s="10" t="s">
        <v>6</v>
      </c>
      <c r="K2" s="11" t="s">
        <v>7</v>
      </c>
      <c r="L2" s="9" t="s">
        <v>8</v>
      </c>
      <c r="M2" s="10" t="s">
        <v>5</v>
      </c>
      <c r="N2" s="11" t="s">
        <v>6</v>
      </c>
    </row>
    <row r="3" spans="1:14" ht="15.75" thickBot="1">
      <c r="A3" s="12" t="s">
        <v>9</v>
      </c>
      <c r="B3" s="13" t="s">
        <v>10</v>
      </c>
      <c r="C3" s="13" t="s">
        <v>10</v>
      </c>
      <c r="D3" s="14" t="s">
        <v>11</v>
      </c>
      <c r="E3" s="14"/>
      <c r="F3" s="15" t="s">
        <v>12</v>
      </c>
      <c r="G3" s="13" t="s">
        <v>10</v>
      </c>
      <c r="H3" s="13" t="s">
        <v>10</v>
      </c>
      <c r="I3" s="14" t="s">
        <v>11</v>
      </c>
      <c r="J3" s="14"/>
      <c r="K3" s="15" t="s">
        <v>12</v>
      </c>
      <c r="L3" s="16" t="s">
        <v>13</v>
      </c>
      <c r="M3" s="17" t="s">
        <v>13</v>
      </c>
      <c r="N3" s="18" t="s">
        <v>13</v>
      </c>
    </row>
    <row r="4" spans="1:14" ht="15.75" thickTop="1">
      <c r="A4" s="19" t="s">
        <v>14</v>
      </c>
      <c r="B4" s="20">
        <v>248282.7</v>
      </c>
      <c r="C4" s="21">
        <v>226141.85</v>
      </c>
      <c r="D4" s="22">
        <v>4627.61</v>
      </c>
      <c r="E4" s="22">
        <f>SUM(B4:D4)</f>
        <v>479052.16000000003</v>
      </c>
      <c r="F4" s="40">
        <f>IF(E$18=0,"0.00%",E4/E$18)</f>
        <v>0.03162379461595023</v>
      </c>
      <c r="G4" s="20">
        <v>240930.61</v>
      </c>
      <c r="H4" s="21">
        <v>273886.78</v>
      </c>
      <c r="I4" s="22">
        <v>10252.41</v>
      </c>
      <c r="J4" s="22">
        <f>SUM(G4:I4)</f>
        <v>525069.8</v>
      </c>
      <c r="K4" s="23">
        <f>IF(J$18=0,"0.00%",J4/J$18)</f>
        <v>0.032611810320893914</v>
      </c>
      <c r="L4" s="42">
        <f>IF((G4+H4)=0,"0.00%",(B4+C4)/(G4+H4)-1)</f>
        <v>-0.07846051975827772</v>
      </c>
      <c r="M4" s="43">
        <f>IF(I4=0,"0.00%",D4/I4-1)</f>
        <v>-0.5486319801880728</v>
      </c>
      <c r="N4" s="44">
        <f>IF(J4=0,"0.00%",E4/J4-1)</f>
        <v>-0.08764099554002158</v>
      </c>
    </row>
    <row r="5" spans="1:14" ht="15">
      <c r="A5" s="24" t="s">
        <v>15</v>
      </c>
      <c r="B5" s="25">
        <v>1534584.89</v>
      </c>
      <c r="C5" s="26">
        <v>0</v>
      </c>
      <c r="D5" s="26">
        <v>1909291.86</v>
      </c>
      <c r="E5" s="22">
        <f aca="true" t="shared" si="0" ref="E5:E17">SUM(B5:D5)</f>
        <v>3443876.75</v>
      </c>
      <c r="F5" s="40">
        <f aca="true" t="shared" si="1" ref="F5:F17">IF(E$18=0,"0.00%",E5/E$18)</f>
        <v>0.22734153004267044</v>
      </c>
      <c r="G5" s="25">
        <v>1590493.61</v>
      </c>
      <c r="H5" s="26">
        <v>0</v>
      </c>
      <c r="I5" s="26">
        <v>2032801.69</v>
      </c>
      <c r="J5" s="22">
        <f aca="true" t="shared" si="2" ref="J5:J17">SUM(G5:I5)</f>
        <v>3623295.3</v>
      </c>
      <c r="K5" s="23">
        <f aca="true" t="shared" si="3" ref="K5:K17">IF(J$18=0,"0.00%",J5/J$18)</f>
        <v>0.22504097371470685</v>
      </c>
      <c r="L5" s="42">
        <f aca="true" t="shared" si="4" ref="L5:L17">IF((G5+H5)=0,"0.00%",(B5+C5)/(G5+H5)-1)</f>
        <v>-0.03515180422510478</v>
      </c>
      <c r="M5" s="43">
        <f aca="true" t="shared" si="5" ref="M5:M17">IF(I5=0,"0.00%",D5/I5-1)</f>
        <v>-0.06075842548123811</v>
      </c>
      <c r="N5" s="44">
        <f aca="true" t="shared" si="6" ref="N5:N17">IF(J5=0,"0.00%",E5/J5-1)</f>
        <v>-0.04951805887861249</v>
      </c>
    </row>
    <row r="6" spans="1:14" ht="15">
      <c r="A6" s="24" t="s">
        <v>16</v>
      </c>
      <c r="B6" s="25">
        <v>0</v>
      </c>
      <c r="C6" s="26">
        <v>0</v>
      </c>
      <c r="D6" s="26">
        <v>17059.34</v>
      </c>
      <c r="E6" s="22">
        <f t="shared" si="0"/>
        <v>17059.34</v>
      </c>
      <c r="F6" s="40">
        <f t="shared" si="1"/>
        <v>0.001126142640591923</v>
      </c>
      <c r="G6" s="25">
        <v>0</v>
      </c>
      <c r="H6" s="26">
        <v>0</v>
      </c>
      <c r="I6" s="26">
        <v>18198.84</v>
      </c>
      <c r="J6" s="22">
        <f t="shared" si="2"/>
        <v>18198.84</v>
      </c>
      <c r="K6" s="23">
        <f t="shared" si="3"/>
        <v>0.0011303204224282122</v>
      </c>
      <c r="L6" s="42" t="str">
        <f t="shared" si="4"/>
        <v>0.00%</v>
      </c>
      <c r="M6" s="43">
        <f t="shared" si="5"/>
        <v>-0.06261388088471576</v>
      </c>
      <c r="N6" s="44">
        <f t="shared" si="6"/>
        <v>-0.06261388088471576</v>
      </c>
    </row>
    <row r="7" spans="1:14" ht="15">
      <c r="A7" s="24" t="s">
        <v>17</v>
      </c>
      <c r="B7" s="25">
        <v>155228.08</v>
      </c>
      <c r="C7" s="26">
        <v>193083.26</v>
      </c>
      <c r="D7" s="26">
        <v>21617.59</v>
      </c>
      <c r="E7" s="22">
        <f t="shared" si="0"/>
        <v>369928.93</v>
      </c>
      <c r="F7" s="40">
        <f t="shared" si="1"/>
        <v>0.02442021450194114</v>
      </c>
      <c r="G7" s="25">
        <v>246898.75</v>
      </c>
      <c r="H7" s="26">
        <v>205234.9</v>
      </c>
      <c r="I7" s="26">
        <v>43109.29</v>
      </c>
      <c r="J7" s="22">
        <f t="shared" si="2"/>
        <v>495242.94</v>
      </c>
      <c r="K7" s="23">
        <f t="shared" si="3"/>
        <v>0.030759279665373715</v>
      </c>
      <c r="L7" s="42">
        <f t="shared" si="4"/>
        <v>-0.22962747851216125</v>
      </c>
      <c r="M7" s="43">
        <f t="shared" si="5"/>
        <v>-0.4985398738879717</v>
      </c>
      <c r="N7" s="44">
        <f t="shared" si="6"/>
        <v>-0.25303542943994317</v>
      </c>
    </row>
    <row r="8" spans="1:14" ht="15">
      <c r="A8" s="24" t="s">
        <v>18</v>
      </c>
      <c r="B8" s="25">
        <v>0</v>
      </c>
      <c r="C8" s="26">
        <v>169.83</v>
      </c>
      <c r="D8" s="26">
        <v>9171.93</v>
      </c>
      <c r="E8" s="22">
        <f t="shared" si="0"/>
        <v>9341.76</v>
      </c>
      <c r="F8" s="40">
        <f t="shared" si="1"/>
        <v>0.0006166800283115292</v>
      </c>
      <c r="G8" s="25">
        <v>0</v>
      </c>
      <c r="H8" s="26">
        <v>509.49</v>
      </c>
      <c r="I8" s="26">
        <v>11495.9</v>
      </c>
      <c r="J8" s="22">
        <f t="shared" si="2"/>
        <v>12005.39</v>
      </c>
      <c r="K8" s="23">
        <f t="shared" si="3"/>
        <v>0.000745648486179088</v>
      </c>
      <c r="L8" s="42">
        <f t="shared" si="4"/>
        <v>-0.6666666666666666</v>
      </c>
      <c r="M8" s="43">
        <f t="shared" si="5"/>
        <v>-0.20215642098487285</v>
      </c>
      <c r="N8" s="44">
        <f t="shared" si="6"/>
        <v>-0.22186951027829993</v>
      </c>
    </row>
    <row r="9" spans="1:14" ht="15">
      <c r="A9" s="24" t="s">
        <v>19</v>
      </c>
      <c r="B9" s="25">
        <v>28805.58</v>
      </c>
      <c r="C9" s="26">
        <v>19655.46</v>
      </c>
      <c r="D9" s="26">
        <v>0</v>
      </c>
      <c r="E9" s="22">
        <f t="shared" si="0"/>
        <v>48461.04</v>
      </c>
      <c r="F9" s="40">
        <f t="shared" si="1"/>
        <v>0.0031990712156174154</v>
      </c>
      <c r="G9" s="25">
        <v>43672.08</v>
      </c>
      <c r="H9" s="26">
        <v>57882.63</v>
      </c>
      <c r="I9" s="26">
        <v>94.96</v>
      </c>
      <c r="J9" s="22">
        <f t="shared" si="2"/>
        <v>101649.67</v>
      </c>
      <c r="K9" s="23">
        <f t="shared" si="3"/>
        <v>0.0063134077740168255</v>
      </c>
      <c r="L9" s="42">
        <f t="shared" si="4"/>
        <v>-0.5228085432965147</v>
      </c>
      <c r="M9" s="43">
        <f t="shared" si="5"/>
        <v>-1</v>
      </c>
      <c r="N9" s="44">
        <f t="shared" si="6"/>
        <v>-0.523254330289513</v>
      </c>
    </row>
    <row r="10" spans="1:14" ht="15">
      <c r="A10" s="24" t="s">
        <v>20</v>
      </c>
      <c r="B10" s="25">
        <v>402922.89</v>
      </c>
      <c r="C10" s="26">
        <v>20344.64</v>
      </c>
      <c r="D10" s="26">
        <v>961099.64</v>
      </c>
      <c r="E10" s="22">
        <f t="shared" si="0"/>
        <v>1384367.17</v>
      </c>
      <c r="F10" s="40">
        <f t="shared" si="1"/>
        <v>0.09138658942096045</v>
      </c>
      <c r="G10" s="25">
        <v>458994.6</v>
      </c>
      <c r="H10" s="26">
        <v>16860.45</v>
      </c>
      <c r="I10" s="26">
        <v>1116200.32</v>
      </c>
      <c r="J10" s="22">
        <f t="shared" si="2"/>
        <v>1592055.37</v>
      </c>
      <c r="K10" s="23">
        <f t="shared" si="3"/>
        <v>0.09888172533785142</v>
      </c>
      <c r="L10" s="42">
        <f t="shared" si="4"/>
        <v>-0.11051163584373003</v>
      </c>
      <c r="M10" s="43">
        <f t="shared" si="5"/>
        <v>-0.13895416191960963</v>
      </c>
      <c r="N10" s="44">
        <f t="shared" si="6"/>
        <v>-0.13045287488964674</v>
      </c>
    </row>
    <row r="11" spans="1:14" ht="15">
      <c r="A11" s="24" t="s">
        <v>21</v>
      </c>
      <c r="B11" s="25">
        <v>10629.75</v>
      </c>
      <c r="C11" s="26">
        <v>24145.88</v>
      </c>
      <c r="D11" s="26">
        <v>7816.8</v>
      </c>
      <c r="E11" s="22">
        <f t="shared" si="0"/>
        <v>42592.43000000001</v>
      </c>
      <c r="F11" s="40">
        <f t="shared" si="1"/>
        <v>0.0028116651400011163</v>
      </c>
      <c r="G11" s="25">
        <v>11927.19</v>
      </c>
      <c r="H11" s="26">
        <v>26363.04</v>
      </c>
      <c r="I11" s="26">
        <v>6929.5</v>
      </c>
      <c r="J11" s="22">
        <f t="shared" si="2"/>
        <v>45219.73</v>
      </c>
      <c r="K11" s="23">
        <f t="shared" si="3"/>
        <v>0.002808573750617606</v>
      </c>
      <c r="L11" s="42">
        <f t="shared" si="4"/>
        <v>-0.09178842749181704</v>
      </c>
      <c r="M11" s="43">
        <f t="shared" si="5"/>
        <v>0.12804675662024678</v>
      </c>
      <c r="N11" s="44">
        <f t="shared" si="6"/>
        <v>-0.05810074496243112</v>
      </c>
    </row>
    <row r="12" spans="1:14" ht="15">
      <c r="A12" s="24" t="s">
        <v>22</v>
      </c>
      <c r="B12" s="25">
        <v>383446.22</v>
      </c>
      <c r="C12" s="26">
        <v>339163.05</v>
      </c>
      <c r="D12" s="26">
        <v>14751.09</v>
      </c>
      <c r="E12" s="22">
        <f t="shared" si="0"/>
        <v>737360.36</v>
      </c>
      <c r="F12" s="40">
        <f t="shared" si="1"/>
        <v>0.048675560887948235</v>
      </c>
      <c r="G12" s="25">
        <v>506705.59</v>
      </c>
      <c r="H12" s="26">
        <v>401813.8</v>
      </c>
      <c r="I12" s="26">
        <v>25577.38</v>
      </c>
      <c r="J12" s="22">
        <f t="shared" si="2"/>
        <v>934096.77</v>
      </c>
      <c r="K12" s="23">
        <f t="shared" si="3"/>
        <v>0.05801626123726725</v>
      </c>
      <c r="L12" s="42">
        <f t="shared" si="4"/>
        <v>-0.2046297768064147</v>
      </c>
      <c r="M12" s="43">
        <f t="shared" si="5"/>
        <v>-0.42327595711523236</v>
      </c>
      <c r="N12" s="44">
        <f t="shared" si="6"/>
        <v>-0.21061673299651817</v>
      </c>
    </row>
    <row r="13" spans="1:14" ht="15">
      <c r="A13" s="24" t="s">
        <v>23</v>
      </c>
      <c r="B13" s="25">
        <v>325495.07</v>
      </c>
      <c r="C13" s="26">
        <v>207829.2</v>
      </c>
      <c r="D13" s="26">
        <v>7917.97</v>
      </c>
      <c r="E13" s="22">
        <f t="shared" si="0"/>
        <v>541242.24</v>
      </c>
      <c r="F13" s="40">
        <f t="shared" si="1"/>
        <v>0.035729164513602946</v>
      </c>
      <c r="G13" s="25">
        <v>363615.74</v>
      </c>
      <c r="H13" s="26">
        <v>234323.57</v>
      </c>
      <c r="I13" s="26">
        <v>1317.23</v>
      </c>
      <c r="J13" s="22">
        <f t="shared" si="2"/>
        <v>599256.54</v>
      </c>
      <c r="K13" s="23">
        <f t="shared" si="3"/>
        <v>0.03721950989379921</v>
      </c>
      <c r="L13" s="42">
        <f t="shared" si="4"/>
        <v>-0.10806287347122245</v>
      </c>
      <c r="M13" s="43">
        <f t="shared" si="5"/>
        <v>5.011076273695558</v>
      </c>
      <c r="N13" s="44">
        <f t="shared" si="6"/>
        <v>-0.09681045783830755</v>
      </c>
    </row>
    <row r="14" spans="1:14" ht="15">
      <c r="A14" s="24" t="s">
        <v>24</v>
      </c>
      <c r="B14" s="25">
        <v>5057251.41</v>
      </c>
      <c r="C14" s="26">
        <v>18806.2</v>
      </c>
      <c r="D14" s="26">
        <v>64356.97</v>
      </c>
      <c r="E14" s="22">
        <f t="shared" si="0"/>
        <v>5140414.58</v>
      </c>
      <c r="F14" s="40">
        <f t="shared" si="1"/>
        <v>0.33933552229209457</v>
      </c>
      <c r="G14" s="25">
        <v>5188486.79</v>
      </c>
      <c r="H14" s="26">
        <v>0</v>
      </c>
      <c r="I14" s="26">
        <v>20041.73</v>
      </c>
      <c r="J14" s="22">
        <f t="shared" si="2"/>
        <v>5208528.5200000005</v>
      </c>
      <c r="K14" s="23">
        <f t="shared" si="3"/>
        <v>0.3234989788885331</v>
      </c>
      <c r="L14" s="42">
        <f t="shared" si="4"/>
        <v>-0.021668972968513556</v>
      </c>
      <c r="M14" s="43">
        <f t="shared" si="5"/>
        <v>2.2111484387824807</v>
      </c>
      <c r="N14" s="44">
        <f t="shared" si="6"/>
        <v>-0.013077386393959944</v>
      </c>
    </row>
    <row r="15" spans="1:14" ht="15">
      <c r="A15" s="24" t="s">
        <v>25</v>
      </c>
      <c r="B15" s="25">
        <v>8360.27</v>
      </c>
      <c r="C15" s="26">
        <v>225660.35</v>
      </c>
      <c r="D15" s="26">
        <v>115381.61</v>
      </c>
      <c r="E15" s="22">
        <f t="shared" si="0"/>
        <v>349402.23</v>
      </c>
      <c r="F15" s="40">
        <f t="shared" si="1"/>
        <v>0.023065180125427267</v>
      </c>
      <c r="G15" s="25">
        <v>11170.04</v>
      </c>
      <c r="H15" s="26">
        <v>237637.35</v>
      </c>
      <c r="I15" s="26">
        <v>183212.44</v>
      </c>
      <c r="J15" s="22">
        <f t="shared" si="2"/>
        <v>432019.83</v>
      </c>
      <c r="K15" s="23">
        <f t="shared" si="3"/>
        <v>0.026832525410573665</v>
      </c>
      <c r="L15" s="42">
        <f t="shared" si="4"/>
        <v>-0.05943059006406526</v>
      </c>
      <c r="M15" s="43">
        <f t="shared" si="5"/>
        <v>-0.370230482165949</v>
      </c>
      <c r="N15" s="44">
        <f t="shared" si="6"/>
        <v>-0.19123566619615595</v>
      </c>
    </row>
    <row r="16" spans="1:14" ht="15">
      <c r="A16" s="24" t="s">
        <v>26</v>
      </c>
      <c r="B16" s="25">
        <v>1591003.1</v>
      </c>
      <c r="C16" s="26">
        <v>5413.16</v>
      </c>
      <c r="D16" s="27">
        <v>988956.49</v>
      </c>
      <c r="E16" s="22">
        <f t="shared" si="0"/>
        <v>2585372.75</v>
      </c>
      <c r="F16" s="40">
        <f t="shared" si="1"/>
        <v>0.17066888259448498</v>
      </c>
      <c r="G16" s="25">
        <v>1548420.24</v>
      </c>
      <c r="H16" s="26">
        <v>0</v>
      </c>
      <c r="I16" s="27">
        <v>965350.83</v>
      </c>
      <c r="J16" s="22">
        <f t="shared" si="2"/>
        <v>2513771.07</v>
      </c>
      <c r="K16" s="23">
        <f t="shared" si="3"/>
        <v>0.15612900480086747</v>
      </c>
      <c r="L16" s="42">
        <f t="shared" si="4"/>
        <v>0.030996766097554973</v>
      </c>
      <c r="M16" s="43">
        <f t="shared" si="5"/>
        <v>0.024452933862396886</v>
      </c>
      <c r="N16" s="44">
        <f t="shared" si="6"/>
        <v>0.02848377119719192</v>
      </c>
    </row>
    <row r="17" spans="1:14" ht="15.75" thickBot="1">
      <c r="A17" s="28" t="s">
        <v>27</v>
      </c>
      <c r="B17" s="29">
        <v>0.03</v>
      </c>
      <c r="C17" s="30">
        <v>0</v>
      </c>
      <c r="D17" s="30">
        <v>0</v>
      </c>
      <c r="E17" s="22">
        <f t="shared" si="0"/>
        <v>0.03</v>
      </c>
      <c r="F17" s="40">
        <f t="shared" si="1"/>
        <v>1.980397788997563E-09</v>
      </c>
      <c r="G17" s="29">
        <v>192.89</v>
      </c>
      <c r="H17" s="30">
        <v>0</v>
      </c>
      <c r="I17" s="30">
        <v>0</v>
      </c>
      <c r="J17" s="22">
        <f t="shared" si="2"/>
        <v>192.89</v>
      </c>
      <c r="K17" s="23">
        <f t="shared" si="3"/>
        <v>1.1980296891569894E-05</v>
      </c>
      <c r="L17" s="42">
        <f t="shared" si="4"/>
        <v>-0.9998444709419877</v>
      </c>
      <c r="M17" s="43" t="str">
        <f t="shared" si="5"/>
        <v>0.00%</v>
      </c>
      <c r="N17" s="44">
        <f t="shared" si="6"/>
        <v>-0.9998444709419877</v>
      </c>
    </row>
    <row r="18" spans="1:14" ht="16.5" thickBot="1" thickTop="1">
      <c r="A18" s="31" t="s">
        <v>28</v>
      </c>
      <c r="B18" s="32">
        <f>SUM(B4:B17)</f>
        <v>9746009.989999998</v>
      </c>
      <c r="C18" s="32">
        <f>SUM(C4:C17)</f>
        <v>1280412.88</v>
      </c>
      <c r="D18" s="32">
        <f>SUM(D4:D17)</f>
        <v>4122048.9000000004</v>
      </c>
      <c r="E18" s="32">
        <f>SUM(E4:E17)</f>
        <v>15148471.77</v>
      </c>
      <c r="F18" s="41">
        <f>IF(E$18=0,"0.00%",E18/E$18)</f>
        <v>1</v>
      </c>
      <c r="G18" s="34">
        <f>SUM(G4:G17)</f>
        <v>10211508.13</v>
      </c>
      <c r="H18" s="34">
        <f>SUM(H4:H17)</f>
        <v>1454512.0100000002</v>
      </c>
      <c r="I18" s="32">
        <f>SUM(I4:I17)</f>
        <v>4434582.52</v>
      </c>
      <c r="J18" s="32">
        <f>SUM(J4:J17)</f>
        <v>16100602.660000002</v>
      </c>
      <c r="K18" s="33">
        <f>IF(J$18=0,"0.00%",J18/J$18)</f>
        <v>1</v>
      </c>
      <c r="L18" s="45">
        <f>IF(H18=0,"0.00%",(B18+C18)/(G18+H18)-1)</f>
        <v>-0.05482566139303813</v>
      </c>
      <c r="M18" s="46">
        <f>IF(I18=0,"0.00%",D18/I18-1)</f>
        <v>-0.07047644701400191</v>
      </c>
      <c r="N18" s="41">
        <f>IF(J18=0,"0.00%",E18/J18-1)</f>
        <v>-0.05913635098675263</v>
      </c>
    </row>
    <row r="19" spans="1:14" ht="15.75" thickBot="1" thickTop="1">
      <c r="A19" s="35"/>
      <c r="B19" s="35"/>
      <c r="C19" s="35"/>
      <c r="D19" s="36"/>
      <c r="E19" s="36"/>
      <c r="F19" s="37"/>
      <c r="G19" s="37"/>
      <c r="H19" s="36"/>
      <c r="I19" s="36"/>
      <c r="J19" s="36"/>
      <c r="K19" s="36"/>
      <c r="L19" s="36"/>
      <c r="M19" s="36"/>
      <c r="N19" s="36"/>
    </row>
    <row r="20" spans="1:14" ht="16.5" thickBot="1" thickTop="1">
      <c r="A20" s="1" t="s">
        <v>29</v>
      </c>
      <c r="B20" s="2"/>
      <c r="C20" s="38"/>
      <c r="D20" s="38" t="s">
        <v>32</v>
      </c>
      <c r="E20" s="5"/>
      <c r="F20" s="6"/>
      <c r="G20" s="5"/>
      <c r="H20" s="7"/>
      <c r="I20" s="39" t="s">
        <v>33</v>
      </c>
      <c r="J20" s="5"/>
      <c r="K20" s="6"/>
      <c r="L20" s="7"/>
      <c r="M20" s="3" t="s">
        <v>1</v>
      </c>
      <c r="N20" s="6"/>
    </row>
    <row r="21" spans="1:14" ht="15.75" thickTop="1">
      <c r="A21" s="8" t="s">
        <v>2</v>
      </c>
      <c r="B21" s="9" t="s">
        <v>3</v>
      </c>
      <c r="C21" s="9" t="s">
        <v>4</v>
      </c>
      <c r="D21" s="10" t="s">
        <v>5</v>
      </c>
      <c r="E21" s="10" t="s">
        <v>6</v>
      </c>
      <c r="F21" s="11" t="s">
        <v>7</v>
      </c>
      <c r="G21" s="9" t="s">
        <v>3</v>
      </c>
      <c r="H21" s="9" t="s">
        <v>4</v>
      </c>
      <c r="I21" s="10" t="s">
        <v>5</v>
      </c>
      <c r="J21" s="10" t="s">
        <v>6</v>
      </c>
      <c r="K21" s="11" t="s">
        <v>7</v>
      </c>
      <c r="L21" s="9" t="s">
        <v>8</v>
      </c>
      <c r="M21" s="10" t="s">
        <v>5</v>
      </c>
      <c r="N21" s="11" t="s">
        <v>6</v>
      </c>
    </row>
    <row r="22" spans="1:14" ht="15.75" thickBot="1">
      <c r="A22" s="12" t="s">
        <v>9</v>
      </c>
      <c r="B22" s="13" t="s">
        <v>10</v>
      </c>
      <c r="C22" s="13" t="s">
        <v>10</v>
      </c>
      <c r="D22" s="14" t="s">
        <v>11</v>
      </c>
      <c r="E22" s="14"/>
      <c r="F22" s="15" t="s">
        <v>12</v>
      </c>
      <c r="G22" s="13" t="s">
        <v>10</v>
      </c>
      <c r="H22" s="13" t="s">
        <v>10</v>
      </c>
      <c r="I22" s="14" t="s">
        <v>11</v>
      </c>
      <c r="J22" s="14"/>
      <c r="K22" s="15" t="s">
        <v>12</v>
      </c>
      <c r="L22" s="16" t="s">
        <v>13</v>
      </c>
      <c r="M22" s="17" t="s">
        <v>13</v>
      </c>
      <c r="N22" s="18" t="s">
        <v>13</v>
      </c>
    </row>
    <row r="23" spans="1:14" ht="15.75" thickTop="1">
      <c r="A23" s="19" t="s">
        <v>14</v>
      </c>
      <c r="B23" s="20">
        <v>1465705.63</v>
      </c>
      <c r="C23" s="21">
        <v>1497995.01</v>
      </c>
      <c r="D23" s="22">
        <v>21429.18</v>
      </c>
      <c r="E23" s="22">
        <f>SUM(B23:D23)</f>
        <v>2985129.82</v>
      </c>
      <c r="F23" s="23">
        <f>IF(E$37=0,"0.00%",E23/E$37)</f>
        <v>0.029574632531483114</v>
      </c>
      <c r="G23" s="20">
        <v>1603365.78</v>
      </c>
      <c r="H23" s="21">
        <v>1938078.33</v>
      </c>
      <c r="I23" s="22">
        <v>56276.29</v>
      </c>
      <c r="J23" s="22">
        <f>SUM(G23:I23)</f>
        <v>3597720.4000000004</v>
      </c>
      <c r="K23" s="23">
        <f>IF(J$37=0,"0.00%",J23/J$37)</f>
        <v>0.034833983277455044</v>
      </c>
      <c r="L23" s="42">
        <f>IF((G23+H23)=0,"0.00",(B23+C23)/(G23+H23)-1)</f>
        <v>-0.163137819503807</v>
      </c>
      <c r="M23" s="43">
        <f>IF(I23=0,"0.00%",D23/I23-1)</f>
        <v>-0.6192147705543489</v>
      </c>
      <c r="N23" s="44">
        <f>IF(J23=0,"0.00%",E23/J23-1)</f>
        <v>-0.17027186993186028</v>
      </c>
    </row>
    <row r="24" spans="1:14" ht="15">
      <c r="A24" s="24" t="s">
        <v>15</v>
      </c>
      <c r="B24" s="25">
        <v>11289754.81</v>
      </c>
      <c r="C24" s="26">
        <v>0</v>
      </c>
      <c r="D24" s="26">
        <v>11695996.66</v>
      </c>
      <c r="E24" s="22">
        <f aca="true" t="shared" si="7" ref="E24:E36">SUM(B24:D24)</f>
        <v>22985751.47</v>
      </c>
      <c r="F24" s="23">
        <f aca="true" t="shared" si="8" ref="F24:F36">IF(E$37=0,"0.00%",E24/E$37)</f>
        <v>0.2277271657100822</v>
      </c>
      <c r="G24" s="25">
        <v>11164862.62</v>
      </c>
      <c r="H24" s="26">
        <v>0</v>
      </c>
      <c r="I24" s="26">
        <v>12016241</v>
      </c>
      <c r="J24" s="22">
        <f aca="true" t="shared" si="9" ref="J24:J36">SUM(G24:I24)</f>
        <v>23181103.619999997</v>
      </c>
      <c r="K24" s="23">
        <f aca="true" t="shared" si="10" ref="K24:K36">IF(J$37=0,"0.00%",J24/J$37)</f>
        <v>0.22444495015566868</v>
      </c>
      <c r="L24" s="42">
        <f aca="true" t="shared" si="11" ref="L24:L36">IF((G24+H24)=0,"0.00",(B24+C24)/(G24+H24)-1)</f>
        <v>0.011186182423443158</v>
      </c>
      <c r="M24" s="43">
        <f aca="true" t="shared" si="12" ref="M24:M36">IF(I24=0,"0.00%",D24/I24-1)</f>
        <v>-0.02665095848194121</v>
      </c>
      <c r="N24" s="44">
        <f aca="true" t="shared" si="13" ref="N24:N36">IF(J24=0,"0.00%",E24/J24-1)</f>
        <v>-0.00842721525266188</v>
      </c>
    </row>
    <row r="25" spans="1:14" ht="15">
      <c r="A25" s="24" t="s">
        <v>16</v>
      </c>
      <c r="B25" s="25">
        <v>0</v>
      </c>
      <c r="C25" s="26">
        <v>0</v>
      </c>
      <c r="D25" s="26">
        <v>182545.96</v>
      </c>
      <c r="E25" s="22">
        <f t="shared" si="7"/>
        <v>182545.96</v>
      </c>
      <c r="F25" s="23">
        <f t="shared" si="8"/>
        <v>0.0018085410058001482</v>
      </c>
      <c r="G25" s="25">
        <v>0</v>
      </c>
      <c r="H25" s="26">
        <v>0</v>
      </c>
      <c r="I25" s="26">
        <v>145195.67</v>
      </c>
      <c r="J25" s="22">
        <f t="shared" si="9"/>
        <v>145195.67</v>
      </c>
      <c r="K25" s="23">
        <f t="shared" si="10"/>
        <v>0.0014058189571204258</v>
      </c>
      <c r="L25" s="42" t="str">
        <f t="shared" si="11"/>
        <v>0.00</v>
      </c>
      <c r="M25" s="43">
        <f t="shared" si="12"/>
        <v>0.2572410733736066</v>
      </c>
      <c r="N25" s="44">
        <f t="shared" si="13"/>
        <v>0.2572410733736066</v>
      </c>
    </row>
    <row r="26" spans="1:14" ht="15">
      <c r="A26" s="24" t="s">
        <v>17</v>
      </c>
      <c r="B26" s="25">
        <v>900073.96</v>
      </c>
      <c r="C26" s="26">
        <v>1149643.53</v>
      </c>
      <c r="D26" s="26">
        <v>142449.48</v>
      </c>
      <c r="E26" s="22">
        <f t="shared" si="7"/>
        <v>2192166.97</v>
      </c>
      <c r="F26" s="23">
        <f t="shared" si="8"/>
        <v>0.021718496847619437</v>
      </c>
      <c r="G26" s="25">
        <v>1284780.89</v>
      </c>
      <c r="H26" s="26">
        <v>1248196.59</v>
      </c>
      <c r="I26" s="26">
        <v>284881.39</v>
      </c>
      <c r="J26" s="22">
        <f t="shared" si="9"/>
        <v>2817858.87</v>
      </c>
      <c r="K26" s="23">
        <f t="shared" si="10"/>
        <v>0.027283178747244605</v>
      </c>
      <c r="L26" s="42">
        <f t="shared" si="11"/>
        <v>-0.19078732196229398</v>
      </c>
      <c r="M26" s="43">
        <f t="shared" si="12"/>
        <v>-0.49996916260483004</v>
      </c>
      <c r="N26" s="44">
        <f t="shared" si="13"/>
        <v>-0.22204515160832017</v>
      </c>
    </row>
    <row r="27" spans="1:14" ht="15">
      <c r="A27" s="24" t="s">
        <v>18</v>
      </c>
      <c r="B27" s="25">
        <v>0</v>
      </c>
      <c r="C27" s="26">
        <v>1517.83</v>
      </c>
      <c r="D27" s="26">
        <v>45859.4</v>
      </c>
      <c r="E27" s="22">
        <f t="shared" si="7"/>
        <v>47377.23</v>
      </c>
      <c r="F27" s="23">
        <f t="shared" si="8"/>
        <v>0.000469381317429457</v>
      </c>
      <c r="G27" s="25">
        <v>0</v>
      </c>
      <c r="H27" s="26">
        <v>2647.35</v>
      </c>
      <c r="I27" s="26">
        <v>51011.6</v>
      </c>
      <c r="J27" s="22">
        <f t="shared" si="9"/>
        <v>53658.95</v>
      </c>
      <c r="K27" s="23">
        <f t="shared" si="10"/>
        <v>0.0005195386964995379</v>
      </c>
      <c r="L27" s="42">
        <f t="shared" si="11"/>
        <v>-0.426660622887038</v>
      </c>
      <c r="M27" s="43">
        <f t="shared" si="12"/>
        <v>-0.10100055673611485</v>
      </c>
      <c r="N27" s="44">
        <f t="shared" si="13"/>
        <v>-0.11706751622981804</v>
      </c>
    </row>
    <row r="28" spans="1:14" ht="15">
      <c r="A28" s="24" t="s">
        <v>19</v>
      </c>
      <c r="B28" s="25">
        <v>188407.87</v>
      </c>
      <c r="C28" s="26">
        <v>232108.96</v>
      </c>
      <c r="D28" s="26">
        <v>4.99</v>
      </c>
      <c r="E28" s="22">
        <f t="shared" si="7"/>
        <v>420521.81999999995</v>
      </c>
      <c r="F28" s="23">
        <f t="shared" si="8"/>
        <v>0.004166243697224024</v>
      </c>
      <c r="G28" s="25">
        <v>245214.6</v>
      </c>
      <c r="H28" s="26">
        <v>340687.74</v>
      </c>
      <c r="I28" s="26">
        <v>537.44</v>
      </c>
      <c r="J28" s="22">
        <f t="shared" si="9"/>
        <v>586439.7799999999</v>
      </c>
      <c r="K28" s="23">
        <f t="shared" si="10"/>
        <v>0.005678049214095239</v>
      </c>
      <c r="L28" s="42">
        <f t="shared" si="11"/>
        <v>-0.2822748753657478</v>
      </c>
      <c r="M28" s="43">
        <f t="shared" si="12"/>
        <v>-0.9907152426317356</v>
      </c>
      <c r="N28" s="44">
        <f t="shared" si="13"/>
        <v>-0.282924122234682</v>
      </c>
    </row>
    <row r="29" spans="1:14" ht="15">
      <c r="A29" s="24" t="s">
        <v>20</v>
      </c>
      <c r="B29" s="25">
        <v>2366545.84</v>
      </c>
      <c r="C29" s="26">
        <v>172788.02</v>
      </c>
      <c r="D29" s="26">
        <v>4906716.42</v>
      </c>
      <c r="E29" s="22">
        <f t="shared" si="7"/>
        <v>7446050.279999999</v>
      </c>
      <c r="F29" s="23">
        <f t="shared" si="8"/>
        <v>0.07377039328961142</v>
      </c>
      <c r="G29" s="25">
        <v>2463032.84</v>
      </c>
      <c r="H29" s="26">
        <v>123991.97</v>
      </c>
      <c r="I29" s="26">
        <v>5695310.65</v>
      </c>
      <c r="J29" s="22">
        <f t="shared" si="9"/>
        <v>8282335.460000001</v>
      </c>
      <c r="K29" s="23">
        <f t="shared" si="10"/>
        <v>0.08019153876213196</v>
      </c>
      <c r="L29" s="42">
        <f t="shared" si="11"/>
        <v>-0.01843467052022596</v>
      </c>
      <c r="M29" s="43">
        <f t="shared" si="12"/>
        <v>-0.13846377809084043</v>
      </c>
      <c r="N29" s="44">
        <f t="shared" si="13"/>
        <v>-0.10097214536152122</v>
      </c>
    </row>
    <row r="30" spans="1:14" ht="15">
      <c r="A30" s="24" t="s">
        <v>21</v>
      </c>
      <c r="B30" s="25">
        <v>70599.97</v>
      </c>
      <c r="C30" s="26">
        <v>119200.05</v>
      </c>
      <c r="D30" s="26">
        <v>37258.47</v>
      </c>
      <c r="E30" s="22">
        <f t="shared" si="7"/>
        <v>227058.49000000002</v>
      </c>
      <c r="F30" s="23">
        <f t="shared" si="8"/>
        <v>0.0022495408273076156</v>
      </c>
      <c r="G30" s="25">
        <v>82329.75</v>
      </c>
      <c r="H30" s="26">
        <v>123652.52</v>
      </c>
      <c r="I30" s="26">
        <v>45198.8</v>
      </c>
      <c r="J30" s="22">
        <f t="shared" si="9"/>
        <v>251181.07</v>
      </c>
      <c r="K30" s="23">
        <f t="shared" si="10"/>
        <v>0.0024319947686855443</v>
      </c>
      <c r="L30" s="42">
        <f t="shared" si="11"/>
        <v>-0.07856137326770896</v>
      </c>
      <c r="M30" s="43">
        <f t="shared" si="12"/>
        <v>-0.17567568165526526</v>
      </c>
      <c r="N30" s="44">
        <f t="shared" si="13"/>
        <v>-0.09603661613512515</v>
      </c>
    </row>
    <row r="31" spans="1:14" ht="15">
      <c r="A31" s="24" t="s">
        <v>22</v>
      </c>
      <c r="B31" s="25">
        <v>2708973.5</v>
      </c>
      <c r="C31" s="26">
        <v>2242043.48</v>
      </c>
      <c r="D31" s="26">
        <v>79990.65</v>
      </c>
      <c r="E31" s="22">
        <f t="shared" si="7"/>
        <v>5031007.630000001</v>
      </c>
      <c r="F31" s="23">
        <f t="shared" si="8"/>
        <v>0.0498437960464774</v>
      </c>
      <c r="G31" s="25">
        <v>3017367.88</v>
      </c>
      <c r="H31" s="26">
        <v>1995781.39</v>
      </c>
      <c r="I31" s="26">
        <v>114129.46</v>
      </c>
      <c r="J31" s="22">
        <f t="shared" si="9"/>
        <v>5127278.7299999995</v>
      </c>
      <c r="K31" s="23">
        <f t="shared" si="10"/>
        <v>0.04964353025868016</v>
      </c>
      <c r="L31" s="42">
        <f t="shared" si="11"/>
        <v>-0.012393863947322448</v>
      </c>
      <c r="M31" s="43">
        <f t="shared" si="12"/>
        <v>-0.29912355670481583</v>
      </c>
      <c r="N31" s="44">
        <f t="shared" si="13"/>
        <v>-0.01877625638659175</v>
      </c>
    </row>
    <row r="32" spans="1:14" ht="15">
      <c r="A32" s="24" t="s">
        <v>23</v>
      </c>
      <c r="B32" s="25">
        <v>2122572.88</v>
      </c>
      <c r="C32" s="26">
        <v>1191262.31</v>
      </c>
      <c r="D32" s="26">
        <v>38041.33</v>
      </c>
      <c r="E32" s="22">
        <f t="shared" si="7"/>
        <v>3351876.52</v>
      </c>
      <c r="F32" s="23">
        <f t="shared" si="8"/>
        <v>0.033208108975946116</v>
      </c>
      <c r="G32" s="25">
        <v>1960647.84</v>
      </c>
      <c r="H32" s="26">
        <v>1382316.84</v>
      </c>
      <c r="I32" s="26">
        <v>11673.79</v>
      </c>
      <c r="J32" s="22">
        <f t="shared" si="9"/>
        <v>3354638.47</v>
      </c>
      <c r="K32" s="23">
        <f t="shared" si="10"/>
        <v>0.03248040630558377</v>
      </c>
      <c r="L32" s="42">
        <f t="shared" si="11"/>
        <v>-0.008713669687949066</v>
      </c>
      <c r="M32" s="43">
        <f t="shared" si="12"/>
        <v>2.258695762044717</v>
      </c>
      <c r="N32" s="44">
        <f t="shared" si="13"/>
        <v>-0.0008233226992118148</v>
      </c>
    </row>
    <row r="33" spans="1:14" ht="15">
      <c r="A33" s="24" t="s">
        <v>24</v>
      </c>
      <c r="B33" s="25">
        <v>30879489.57</v>
      </c>
      <c r="C33" s="26">
        <v>47079.55</v>
      </c>
      <c r="D33" s="26">
        <v>449523.72</v>
      </c>
      <c r="E33" s="22">
        <f t="shared" si="7"/>
        <v>31376092.84</v>
      </c>
      <c r="F33" s="23">
        <f t="shared" si="8"/>
        <v>0.31085295178777134</v>
      </c>
      <c r="G33" s="25">
        <v>31392023.23</v>
      </c>
      <c r="H33" s="26">
        <v>116947.38</v>
      </c>
      <c r="I33" s="26">
        <v>143135.97</v>
      </c>
      <c r="J33" s="22">
        <f t="shared" si="9"/>
        <v>31652106.58</v>
      </c>
      <c r="K33" s="23">
        <f t="shared" si="10"/>
        <v>0.3064632124564056</v>
      </c>
      <c r="L33" s="42">
        <f t="shared" si="11"/>
        <v>-0.0184836723867825</v>
      </c>
      <c r="M33" s="43">
        <f t="shared" si="12"/>
        <v>2.1405363725134916</v>
      </c>
      <c r="N33" s="44">
        <f t="shared" si="13"/>
        <v>-0.008720232863565602</v>
      </c>
    </row>
    <row r="34" spans="1:14" ht="15">
      <c r="A34" s="24" t="s">
        <v>25</v>
      </c>
      <c r="B34" s="25">
        <v>28660.26</v>
      </c>
      <c r="C34" s="26">
        <v>1229180.16</v>
      </c>
      <c r="D34" s="26">
        <v>657165.21</v>
      </c>
      <c r="E34" s="22">
        <f t="shared" si="7"/>
        <v>1915005.63</v>
      </c>
      <c r="F34" s="23">
        <f t="shared" si="8"/>
        <v>0.018972571116847213</v>
      </c>
      <c r="G34" s="25">
        <v>44265.3</v>
      </c>
      <c r="H34" s="26">
        <v>1125008.32</v>
      </c>
      <c r="I34" s="26">
        <v>970531.48</v>
      </c>
      <c r="J34" s="22">
        <f t="shared" si="9"/>
        <v>2139805.1</v>
      </c>
      <c r="K34" s="23">
        <f t="shared" si="10"/>
        <v>0.02071810112603887</v>
      </c>
      <c r="L34" s="42">
        <f t="shared" si="11"/>
        <v>0.07574514509272845</v>
      </c>
      <c r="M34" s="43">
        <f t="shared" si="12"/>
        <v>-0.32288109809689014</v>
      </c>
      <c r="N34" s="44">
        <f t="shared" si="13"/>
        <v>-0.10505604926355216</v>
      </c>
    </row>
    <row r="35" spans="1:14" ht="15">
      <c r="A35" s="24" t="s">
        <v>26</v>
      </c>
      <c r="B35" s="25">
        <v>14185418.75</v>
      </c>
      <c r="C35" s="26">
        <v>7140.41</v>
      </c>
      <c r="D35" s="27">
        <v>8582339.08</v>
      </c>
      <c r="E35" s="22">
        <f t="shared" si="7"/>
        <v>22774898.240000002</v>
      </c>
      <c r="F35" s="23">
        <f t="shared" si="8"/>
        <v>0.22563817555844912</v>
      </c>
      <c r="G35" s="25">
        <v>14137268.61</v>
      </c>
      <c r="H35" s="26">
        <v>0</v>
      </c>
      <c r="I35" s="27">
        <v>7954671.96</v>
      </c>
      <c r="J35" s="22">
        <f t="shared" si="9"/>
        <v>22091940.57</v>
      </c>
      <c r="K35" s="23">
        <f t="shared" si="10"/>
        <v>0.21389941485778344</v>
      </c>
      <c r="L35" s="42">
        <f t="shared" si="11"/>
        <v>0.003910978246596475</v>
      </c>
      <c r="M35" s="43">
        <f t="shared" si="12"/>
        <v>0.07890546878063853</v>
      </c>
      <c r="N35" s="44">
        <f t="shared" si="13"/>
        <v>0.030914335833739814</v>
      </c>
    </row>
    <row r="36" spans="1:14" ht="15.75" thickBot="1">
      <c r="A36" s="28" t="s">
        <v>27</v>
      </c>
      <c r="B36" s="29">
        <v>0.13</v>
      </c>
      <c r="C36" s="26">
        <v>0</v>
      </c>
      <c r="D36" s="30">
        <v>0</v>
      </c>
      <c r="E36" s="22">
        <f t="shared" si="7"/>
        <v>0.13</v>
      </c>
      <c r="F36" s="23">
        <f t="shared" si="8"/>
        <v>1.2879514329104807E-09</v>
      </c>
      <c r="G36" s="29">
        <v>559.05</v>
      </c>
      <c r="H36" s="26">
        <v>0</v>
      </c>
      <c r="I36" s="30">
        <v>89.81</v>
      </c>
      <c r="J36" s="22">
        <f t="shared" si="9"/>
        <v>648.8599999999999</v>
      </c>
      <c r="K36" s="23">
        <f t="shared" si="10"/>
        <v>6.282416607307636E-06</v>
      </c>
      <c r="L36" s="42">
        <f t="shared" si="11"/>
        <v>-0.9997674626598694</v>
      </c>
      <c r="M36" s="43">
        <f t="shared" si="12"/>
        <v>-1</v>
      </c>
      <c r="N36" s="44">
        <f t="shared" si="13"/>
        <v>-0.9997996486144931</v>
      </c>
    </row>
    <row r="37" spans="1:14" ht="16.5" thickBot="1" thickTop="1">
      <c r="A37" s="31" t="s">
        <v>28</v>
      </c>
      <c r="B37" s="32">
        <f>SUM(B23:B36)</f>
        <v>66206203.17</v>
      </c>
      <c r="C37" s="32">
        <f>SUM(C23:C36)</f>
        <v>7889959.31</v>
      </c>
      <c r="D37" s="32">
        <f>SUM(D23:D36)</f>
        <v>26839320.549999997</v>
      </c>
      <c r="E37" s="32">
        <f>SUM(E23:E36)</f>
        <v>100935483.03</v>
      </c>
      <c r="F37" s="33">
        <f>IF(E$37=0,"0.00%",E37/E$37)</f>
        <v>1</v>
      </c>
      <c r="G37" s="34">
        <f>SUM(G23:G36)</f>
        <v>67395718.38999999</v>
      </c>
      <c r="H37" s="34">
        <f>SUM(H23:H36)</f>
        <v>8397308.43</v>
      </c>
      <c r="I37" s="32">
        <f>SUM(I23:I36)</f>
        <v>27488885.31</v>
      </c>
      <c r="J37" s="32">
        <f>SUM(J23:J36)</f>
        <v>103281912.12999998</v>
      </c>
      <c r="K37" s="33">
        <f>IF(J$37=0,"0.00%",J37/J$37)</f>
        <v>1</v>
      </c>
      <c r="L37" s="45">
        <f>IF(H37=0,"0.00%",(B37+C37)/(G37+H37)-1)</f>
        <v>-0.022388132671226524</v>
      </c>
      <c r="M37" s="46">
        <f>IF(I37=0,"0.00%",D37/I37-1)</f>
        <v>-0.023630087312551007</v>
      </c>
      <c r="N37" s="41">
        <f>IF(J37=0,"0.00%",E37/J37-1)</f>
        <v>-0.022718683761843494</v>
      </c>
    </row>
    <row r="38" ht="13.5" thickTop="1"/>
  </sheetData>
  <printOptions/>
  <pageMargins left="0.75" right="0.75" top="1" bottom="1" header="0.5" footer="0.5"/>
  <pageSetup fitToHeight="1" fitToWidth="1" horizontalDpi="600" verticalDpi="600" orientation="landscape" paperSize="5" scale="67" r:id="rId1"/>
  <headerFooter alignWithMargins="0">
    <oddHeader>&amp;C&amp;"Arial,Bold"&amp;14National Airport Sales Jan - July 08-09</oddHeader>
    <oddFooter>&amp;LStatistics and Reference Materials/National Airport (July 08-09)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srm120</cp:lastModifiedBy>
  <cp:lastPrinted>2008-03-06T19:31:26Z</cp:lastPrinted>
  <dcterms:created xsi:type="dcterms:W3CDTF">2008-03-06T19:16:26Z</dcterms:created>
  <dcterms:modified xsi:type="dcterms:W3CDTF">2009-08-24T13:57:04Z</dcterms:modified>
  <cp:category/>
  <cp:version/>
  <cp:contentType/>
  <cp:contentStatus/>
</cp:coreProperties>
</file>